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BRUMALLSERVER\Users Shared Folders\RodBrumberg\My Documents\COMPLIANCE INFO\"/>
    </mc:Choice>
  </mc:AlternateContent>
  <xr:revisionPtr revIDLastSave="0" documentId="13_ncr:1_{B10615D3-6025-46E1-B621-022022CE4AA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2" i="5" l="1"/>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4" i="5"/>
  <c r="AB17" i="5"/>
  <c r="AB16" i="5"/>
  <c r="AB13" i="5"/>
  <c r="AB15"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H13" i="5"/>
  <c r="R13" i="5"/>
  <c r="J13" i="5"/>
  <c r="I13" i="5"/>
  <c r="F13" i="5"/>
  <c r="H17" i="5"/>
  <c r="I17" i="5"/>
  <c r="J17" i="5"/>
  <c r="R17" i="5"/>
  <c r="F17" i="5"/>
  <c r="G66" i="6"/>
  <c r="H66" i="6"/>
  <c r="C66" i="6"/>
  <c r="G67" i="6"/>
  <c r="H67" i="6"/>
  <c r="D67" i="6"/>
  <c r="G65" i="6"/>
  <c r="H65" i="6"/>
  <c r="C65" i="6"/>
  <c r="H15" i="5"/>
  <c r="J15" i="5"/>
  <c r="I15" i="5"/>
  <c r="F15" i="5"/>
  <c r="R15" i="5"/>
  <c r="I14" i="5"/>
  <c r="R14" i="5"/>
  <c r="J14" i="5"/>
  <c r="H14" i="5"/>
  <c r="F14" i="5"/>
  <c r="C49" i="6"/>
  <c r="C47" i="6"/>
  <c r="C60" i="6"/>
  <c r="D60" i="6"/>
  <c r="D58" i="6"/>
  <c r="C58" i="6"/>
  <c r="D63" i="6"/>
  <c r="C63" i="6"/>
  <c r="C62" i="6"/>
  <c r="D62" i="6"/>
  <c r="C54" i="6"/>
  <c r="D54" i="6"/>
  <c r="D57" i="6"/>
  <c r="C57" i="6"/>
  <c r="F56" i="6"/>
  <c r="H56" i="6"/>
  <c r="H55" i="6"/>
  <c r="D59" i="6"/>
  <c r="C59" i="6"/>
  <c r="C68" i="6"/>
  <c r="X13" i="5"/>
  <c r="D65" i="6"/>
  <c r="X14" i="5"/>
  <c r="X17" i="5"/>
  <c r="D66" i="6"/>
  <c r="C67" i="6"/>
  <c r="X15" i="5"/>
  <c r="H69" i="6"/>
  <c r="H70" i="6"/>
  <c r="D2" i="6"/>
  <c r="X16" i="5"/>
  <c r="D55" i="6"/>
  <c r="C55" i="6"/>
  <c r="D56" i="6"/>
  <c r="C56" i="6"/>
  <c r="S17"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<sst xmlns="http://schemas.openxmlformats.org/spreadsheetml/2006/main" count="22385" uniqueCount="15805">
  <si>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</si>
  <si>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</si>
  <si>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</si>
  <si>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</si>
  <si>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</si>
  <si>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</si>
  <si>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</si>
  <si>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</si>
  <si>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</si>
  <si>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</si>
  <si>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</si>
  <si>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</si>
  <si>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</si>
  <si>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</si>
  <si>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</si>
  <si>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</si>
  <si>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</si>
  <si>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</si>
  <si>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</si>
  <si>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</si>
  <si>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</si>
  <si>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</si>
  <si>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</si>
  <si>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</si>
  <si>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</si>
  <si>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</si>
  <si>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</si>
  <si>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</si>
  <si>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</si>
  <si>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</si>
  <si>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</si>
  <si>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</si>
  <si>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</si>
  <si>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</si>
  <si>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</si>
  <si>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</si>
  <si>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</si>
  <si>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</si>
  <si>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</si>
  <si>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</si>
  <si>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</si>
  <si>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</si>
  <si>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</si>
  <si>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</si>
  <si>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</si>
  <si>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</si>
  <si>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</si>
  <si>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</si>
  <si>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</si>
  <si>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</si>
  <si>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</si>
  <si>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</si>
  <si>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</si>
  <si>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</si>
  <si>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</si>
  <si>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</si>
  <si>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</si>
  <si>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</si>
  <si>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</si>
  <si>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</si>
  <si>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</si>
  <si>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</si>
  <si>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</si>
  <si>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</si>
  <si>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</si>
  <si>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</si>
  <si>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</si>
  <si>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</si>
  <si>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</si>
  <si>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</si>
  <si>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</si>
  <si>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</si>
  <si>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</si>
  <si>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</si>
  <si>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</si>
  <si>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</si>
  <si>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</si>
  <si>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</si>
  <si>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</si>
  <si>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</si>
  <si>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</si>
  <si>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</si>
  <si>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</si>
  <si>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</si>
  <si>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</si>
  <si>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</si>
  <si>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</si>
  <si>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</si>
  <si>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</si>
  <si>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</si>
  <si>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</si>
  <si>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</si>
  <si>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</si>
  <si>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</si>
  <si>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</si>
  <si>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</si>
  <si>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</si>
  <si>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</si>
  <si>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</si>
  <si>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</si>
  <si>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</si>
  <si>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</si>
  <si>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</si>
  <si>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</si>
  <si>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</si>
  <si>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</si>
  <si>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</si>
  <si>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</si>
  <si>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</si>
  <si>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</si>
  <si>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</si>
  <si>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</si>
  <si>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</si>
  <si>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</si>
  <si>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</si>
  <si>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</si>
  <si>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</si>
  <si>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</si>
  <si>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</si>
  <si>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</si>
  <si>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</si>
  <si>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</si>
  <si>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</si>
  <si>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</si>
  <si>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</si>
  <si>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</si>
  <si>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</si>
  <si>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</si>
  <si>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</si>
  <si>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</si>
  <si>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</si>
  <si>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</si>
  <si>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</si>
  <si>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</si>
  <si>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</si>
  <si>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</si>
  <si>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</si>
  <si>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</si>
  <si>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</si>
  <si>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</si>
  <si>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</si>
  <si>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</si>
  <si>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</si>
  <si>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</si>
  <si>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</si>
  <si>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</si>
  <si>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</si>
  <si>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</si>
  <si>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</si>
  <si>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</si>
  <si>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</si>
  <si>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</si>
  <si>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</si>
  <si>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</si>
  <si>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</si>
  <si>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</si>
  <si>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</si>
  <si>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</si>
  <si>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</si>
  <si>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</si>
  <si>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</si>
  <si>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</si>
  <si>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</si>
  <si>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</si>
  <si>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</si>
  <si>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</si>
  <si>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</si>
  <si>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</si>
  <si>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</si>
  <si>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</si>
  <si>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</si>
  <si>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</si>
  <si>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</si>
  <si>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</si>
  <si>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</si>
  <si>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</si>
  <si>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</si>
  <si>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</si>
  <si>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</si>
  <si>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</si>
  <si>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</si>
  <si>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</si>
  <si>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</si>
  <si>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</si>
  <si>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</si>
  <si>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</si>
  <si>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</si>
  <si>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</si>
  <si>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</si>
  <si>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</si>
  <si>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</si>
  <si>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</si>
  <si>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</si>
  <si>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</si>
  <si>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</si>
  <si>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</si>
  <si>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</si>
  <si>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</si>
  <si>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</si>
  <si>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</si>
  <si>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</si>
  <si>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</si>
  <si>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</si>
  <si>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</si>
  <si>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</si>
  <si>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</si>
  <si>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</si>
  <si>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</si>
  <si>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</si>
  <si>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</si>
  <si>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</si>
  <si>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</si>
  <si>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</si>
  <si>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</si>
  <si>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</si>
  <si>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</si>
  <si>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</si>
  <si>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</si>
  <si>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</si>
  <si>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</si>
  <si>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</si>
  <si>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</si>
  <si>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</si>
  <si>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</si>
  <si>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</si>
  <si>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</si>
  <si>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</si>
  <si>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</si>
  <si>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</si>
  <si>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</si>
  <si>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</si>
  <si>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</si>
  <si>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</si>
  <si>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</si>
  <si>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</si>
  <si>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</si>
  <si>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</si>
  <si>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</si>
  <si>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</si>
  <si>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</si>
  <si>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</si>
  <si>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</si>
  <si>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</si>
  <si>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</si>
  <si>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</si>
  <si>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</si>
  <si>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</si>
  <si>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</si>
  <si>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</si>
  <si>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</si>
  <si>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</si>
  <si>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</si>
  <si>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</si>
  <si>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</si>
  <si>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</si>
  <si>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</si>
  <si>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</si>
  <si>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</si>
  <si>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</si>
  <si>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</si>
  <si>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</si>
  <si>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</si>
  <si>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</si>
  <si>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</si>
  <si>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</si>
  <si>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</si>
  <si>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</si>
  <si>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</si>
  <si>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</si>
  <si>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</si>
  <si>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</si>
  <si>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</si>
  <si>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</si>
  <si>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</si>
  <si>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</si>
  <si>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</si>
  <si>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</si>
  <si>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</si>
  <si>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</si>
  <si>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</si>
  <si>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</si>
  <si>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</si>
  <si>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</si>
  <si>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</si>
  <si>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</si>
  <si>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</si>
  <si>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</si>
  <si>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</si>
  <si>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</si>
  <si>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</si>
  <si>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</si>
  <si>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</si>
  <si>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</si>
  <si>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</si>
  <si>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</si>
  <si>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</si>
  <si>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</si>
  <si>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</si>
  <si>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</si>
  <si>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</si>
  <si>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</si>
  <si>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</si>
  <si>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</si>
  <si>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</si>
  <si>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</si>
  <si>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</si>
  <si>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</si>
  <si>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</si>
  <si>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</si>
  <si>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</si>
  <si>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</si>
  <si>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</si>
  <si>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</si>
  <si>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</si>
  <si>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</si>
  <si>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</si>
  <si>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</si>
  <si>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</si>
  <si>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</si>
  <si>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</si>
  <si>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</si>
  <si>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</si>
  <si>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</si>
  <si>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</si>
  <si>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</si>
  <si>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</si>
  <si>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</si>
  <si>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</si>
  <si>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</si>
  <si>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</si>
  <si>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</si>
  <si>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</si>
  <si>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</si>
  <si>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</si>
  <si>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</si>
  <si>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</si>
  <si>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</si>
  <si>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</si>
  <si>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</si>
  <si>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</si>
  <si>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</si>
  <si>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</si>
  <si>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</si>
  <si>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</si>
  <si>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</si>
  <si>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</si>
  <si>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</si>
  <si>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</si>
  <si>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</si>
  <si>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</si>
  <si>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</si>
  <si>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</si>
  <si>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</si>
  <si>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</si>
  <si>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</si>
  <si>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</si>
  <si>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</si>
  <si>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</si>
  <si>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</si>
  <si>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</si>
  <si>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</si>
  <si>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</si>
  <si>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</si>
  <si>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</si>
  <si>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</si>
  <si>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</si>
  <si>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</si>
  <si>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</si>
  <si>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</si>
  <si>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</si>
  <si>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</si>
  <si>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</si>
  <si>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</si>
  <si>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</si>
  <si>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</si>
  <si>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</si>
  <si>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</si>
  <si>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</si>
  <si>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</si>
  <si>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</si>
  <si>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</si>
  <si>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</si>
  <si>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</si>
  <si>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</si>
  <si>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</si>
  <si>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</si>
  <si>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</si>
  <si>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</si>
  <si>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</si>
  <si>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</si>
  <si>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</si>
  <si>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</si>
  <si>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</si>
  <si>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</si>
  <si>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</si>
  <si>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</si>
  <si>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</si>
  <si>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</si>
  <si>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</si>
  <si>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</si>
  <si>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</si>
  <si>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</si>
  <si>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</si>
  <si>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</si>
  <si>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</si>
  <si>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</si>
  <si>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</si>
  <si>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</si>
  <si>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</si>
  <si>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</si>
  <si>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</si>
  <si>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</si>
  <si>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</si>
  <si>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</si>
  <si>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</si>
  <si>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</si>
  <si>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</si>
  <si>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</si>
  <si>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</si>
  <si>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</si>
  <si>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</si>
  <si>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</si>
  <si>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</si>
  <si>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</si>
  <si>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</si>
  <si>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</si>
  <si>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</si>
  <si>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</si>
  <si>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</si>
  <si>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</si>
  <si>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</si>
  <si>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</si>
  <si>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</si>
  <si>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</si>
  <si>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</si>
  <si>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</si>
  <si>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</si>
  <si>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</si>
  <si>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</si>
  <si>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</si>
  <si>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</si>
  <si>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</si>
  <si>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</si>
  <si>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</si>
  <si>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</si>
  <si>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</si>
  <si>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</si>
  <si>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</si>
  <si>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</si>
  <si>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</si>
  <si>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</si>
  <si>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</si>
  <si>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</si>
  <si>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</si>
  <si>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</si>
  <si>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</si>
  <si>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</si>
  <si>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</si>
  <si>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</si>
  <si>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</si>
  <si>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</si>
  <si>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</si>
  <si>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</si>
  <si>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</si>
  <si>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</si>
  <si>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</si>
  <si>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</si>
  <si>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</si>
  <si>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</si>
  <si>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</si>
  <si>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</si>
  <si>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</si>
  <si>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</si>
  <si>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</si>
  <si>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</si>
  <si>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</si>
  <si>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</si>
  <si>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</si>
  <si>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</si>
  <si>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</si>
  <si>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</si>
  <si>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</si>
  <si>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</si>
  <si>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</si>
  <si>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</si>
  <si>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</si>
  <si>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</si>
  <si>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</si>
  <si>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</si>
  <si>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</si>
  <si>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</si>
  <si>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</si>
  <si>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</si>
  <si>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</si>
  <si>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</si>
  <si>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</si>
  <si>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</si>
  <si>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</si>
  <si>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</si>
  <si>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</si>
  <si>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</si>
  <si>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</si>
  <si>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</si>
  <si>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</si>
  <si>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</si>
  <si>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</si>
  <si>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</si>
  <si>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</si>
  <si>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</si>
  <si>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</si>
  <si>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</si>
  <si>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</si>
  <si>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</si>
  <si>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</si>
  <si>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</si>
  <si>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</si>
  <si>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</si>
  <si>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</si>
  <si>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</si>
  <si>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</si>
  <si>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</si>
  <si>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</si>
  <si>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</si>
  <si>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</si>
  <si>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</si>
  <si>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</si>
  <si>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</si>
  <si>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</si>
  <si>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</si>
  <si>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</si>
  <si>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</si>
  <si>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</si>
  <si>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</si>
  <si>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</si>
  <si>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</si>
  <si>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</si>
  <si>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</si>
  <si>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</si>
  <si>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</si>
  <si>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</si>
  <si>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</si>
  <si>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</si>
  <si>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</si>
  <si>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</si>
  <si>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</si>
  <si>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</si>
  <si>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</si>
  <si>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</si>
  <si>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</si>
  <si>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</si>
  <si>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</si>
  <si>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</si>
  <si>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</si>
  <si>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</si>
  <si>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</si>
  <si>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</si>
  <si>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</si>
  <si>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</si>
  <si>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</si>
  <si>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</si>
  <si>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</si>
  <si>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</si>
  <si>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</si>
  <si>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</si>
  <si>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</si>
  <si>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</si>
  <si>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</si>
  <si>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</si>
  <si>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</si>
  <si>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</si>
  <si>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</si>
  <si>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</si>
  <si>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</si>
  <si>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</si>
  <si>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</si>
  <si>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</si>
  <si>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</si>
  <si>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</si>
  <si>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</si>
  <si>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</si>
  <si>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</si>
  <si>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</si>
  <si>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</si>
  <si>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</si>
  <si>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</si>
  <si>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</si>
  <si>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</si>
  <si>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</si>
  <si>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</si>
  <si>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</si>
  <si>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</si>
  <si>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</si>
  <si>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</si>
  <si>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</si>
  <si>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</si>
  <si>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</si>
  <si>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</si>
  <si>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</si>
  <si>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</si>
  <si>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</si>
  <si>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</si>
  <si>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</si>
  <si>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</si>
  <si>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</si>
  <si>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</si>
  <si>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</si>
  <si>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</si>
  <si>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</si>
  <si>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</si>
  <si>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</si>
  <si>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</si>
  <si>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</si>
  <si>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</si>
  <si>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</si>
  <si>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</si>
  <si>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</si>
  <si>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</si>
  <si>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</si>
  <si>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</si>
  <si>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</si>
  <si>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</si>
  <si>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</si>
  <si>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</si>
  <si>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</si>
  <si>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</si>
  <si>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</si>
  <si>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</si>
  <si>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</si>
  <si>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</si>
  <si>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</si>
  <si>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</si>
  <si>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</si>
  <si>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</si>
  <si>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</si>
  <si>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</si>
  <si>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</si>
  <si>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</si>
  <si>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</si>
  <si>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</si>
  <si>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</si>
  <si>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</si>
  <si>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</si>
  <si>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</si>
  <si>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</si>
  <si>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</si>
  <si>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</si>
  <si>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</si>
  <si>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</si>
  <si>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</si>
  <si>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</si>
  <si>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</si>
  <si>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</si>
  <si>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</si>
  <si>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</si>
  <si>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</si>
  <si>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</si>
  <si>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</si>
  <si>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</si>
  <si>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</si>
  <si>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</si>
  <si>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</si>
  <si>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</si>
  <si>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</si>
  <si>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</si>
  <si>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</si>
  <si>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</si>
  <si>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</si>
  <si>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</si>
  <si>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</si>
  <si>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</si>
  <si>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</si>
  <si>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</si>
  <si>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</si>
  <si>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</si>
  <si>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</si>
  <si>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</si>
  <si>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</si>
  <si>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</si>
  <si>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</si>
  <si>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</si>
  <si>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</si>
  <si>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</si>
  <si>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</si>
  <si>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</si>
  <si>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</si>
  <si>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</si>
  <si>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</si>
  <si>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</si>
  <si>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</si>
  <si>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</si>
  <si>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</si>
  <si>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</si>
  <si>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</si>
  <si>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</si>
  <si>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</si>
  <si>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</si>
  <si>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</si>
  <si>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</si>
  <si>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</si>
  <si>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</si>
  <si>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</si>
  <si>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</si>
  <si>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</si>
  <si>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</si>
  <si>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</si>
  <si>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</si>
  <si>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</si>
  <si>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</si>
  <si>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</si>
  <si>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</si>
  <si>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</si>
  <si>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</si>
  <si>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</si>
  <si>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</si>
  <si>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</si>
  <si>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</si>
  <si>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</si>
  <si>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</si>
  <si>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</si>
  <si>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</si>
  <si>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</si>
  <si>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</si>
  <si>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</si>
  <si>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</si>
  <si>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</si>
  <si>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</si>
  <si>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</si>
  <si>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</si>
  <si>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</si>
  <si>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</si>
  <si>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</si>
  <si>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</si>
  <si>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</si>
  <si>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</si>
  <si>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</si>
  <si>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</si>
  <si>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</si>
  <si>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</si>
  <si>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</si>
  <si>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</si>
  <si>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</si>
  <si>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</si>
  <si>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</si>
  <si>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</si>
  <si>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</si>
  <si>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</si>
  <si>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</si>
  <si>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</si>
  <si>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</si>
  <si>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</si>
  <si>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</si>
  <si>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</si>
  <si>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</si>
  <si>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</si>
  <si>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</si>
  <si>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</si>
  <si>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</si>
  <si>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</si>
  <si>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</si>
  <si>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</si>
  <si>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</si>
  <si>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</si>
  <si>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</si>
  <si>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</si>
  <si>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</si>
  <si>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</si>
  <si>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</si>
  <si>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</si>
  <si>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</si>
  <si>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</si>
  <si>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</si>
  <si>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</si>
  <si>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</si>
  <si>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</si>
  <si>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</si>
  <si>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</si>
  <si>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</si>
  <si>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</si>
  <si>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</si>
  <si>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</si>
  <si>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</si>
  <si>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</si>
  <si>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</si>
  <si>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</si>
  <si>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</si>
  <si>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</si>
  <si>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</si>
  <si>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</si>
  <si>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</si>
  <si>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</si>
  <si>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</si>
  <si>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</si>
  <si>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</si>
  <si>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</si>
  <si>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</si>
  <si>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</si>
  <si>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</si>
  <si>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</si>
  <si>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</si>
  <si>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</si>
  <si>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</si>
  <si>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</si>
  <si>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</si>
  <si>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</si>
  <si>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</si>
  <si>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</si>
  <si>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</si>
  <si>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</si>
  <si>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</si>
  <si>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</si>
  <si>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</si>
  <si>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</si>
  <si>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</si>
  <si>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</si>
  <si>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</si>
  <si>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</si>
  <si>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</si>
  <si>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</si>
  <si>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</si>
  <si>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</si>
  <si>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</si>
  <si>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</si>
  <si>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</si>
  <si>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</si>
  <si>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</si>
  <si>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</si>
  <si>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</si>
  <si>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</si>
  <si>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</si>
  <si>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</si>
  <si>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</si>
  <si>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</si>
  <si>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</si>
  <si>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</si>
  <si>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</si>
  <si>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</si>
  <si>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</si>
  <si>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</si>
  <si>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</si>
  <si>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</si>
  <si>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</si>
  <si>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</si>
  <si>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</si>
  <si>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</si>
  <si>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</si>
  <si>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</si>
  <si>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</si>
  <si>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</si>
  <si>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</si>
  <si>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</si>
  <si>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</si>
  <si>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</si>
  <si>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</si>
  <si>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</si>
  <si>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</si>
  <si>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</si>
  <si>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</si>
  <si>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</si>
  <si>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</si>
  <si>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</si>
  <si>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</si>
  <si>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</si>
  <si>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</si>
  <si>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</si>
  <si>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</si>
  <si>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</si>
  <si>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</si>
  <si>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</si>
  <si>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</si>
  <si>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</si>
  <si>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</si>
  <si>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</si>
  <si>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</si>
  <si>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</si>
  <si>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</si>
  <si>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</si>
  <si>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</si>
  <si>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</si>
  <si>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</si>
  <si>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</si>
  <si>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</si>
  <si>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</si>
  <si>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</si>
  <si>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</si>
  <si>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</si>
  <si>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</si>
  <si>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</si>
  <si>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</si>
  <si>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</si>
  <si>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</si>
  <si>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</si>
  <si>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</si>
  <si>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</si>
  <si>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</si>
  <si>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</si>
  <si>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</si>
  <si>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</si>
  <si>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</si>
  <si>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</si>
  <si>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</si>
  <si>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</si>
  <si>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</si>
  <si>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</si>
  <si>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</si>
  <si>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</si>
  <si>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</si>
  <si>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</si>
  <si>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</si>
  <si>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</si>
  <si>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</si>
  <si>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</si>
  <si>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</si>
  <si>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</si>
  <si>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</si>
  <si>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</si>
  <si>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</si>
  <si>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</si>
  <si>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</si>
  <si>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</si>
  <si>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</si>
  <si>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</si>
  <si>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</si>
  <si>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</si>
  <si>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</si>
  <si>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</si>
  <si>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</si>
  <si>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</si>
  <si>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</si>
  <si>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</si>
  <si>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</si>
  <si>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</si>
  <si>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</si>
  <si>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</si>
  <si>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</si>
  <si>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</si>
  <si>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</si>
  <si>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</si>
  <si>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</si>
  <si>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</si>
  <si>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</si>
  <si>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</si>
  <si>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</si>
  <si>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</si>
  <si>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</si>
  <si>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</si>
  <si>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</si>
  <si>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</si>
  <si>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</si>
  <si>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</si>
  <si>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</si>
  <si>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</si>
  <si>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</si>
  <si>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</si>
  <si>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</si>
  <si>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</si>
  <si>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</si>
  <si>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</si>
  <si>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</si>
  <si>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</si>
  <si>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</si>
  <si>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</si>
  <si>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</si>
  <si>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</si>
  <si>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</si>
  <si>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</si>
  <si>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</si>
  <si>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</si>
  <si>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</si>
  <si>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</si>
  <si>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</si>
  <si>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</si>
  <si>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</si>
  <si>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</si>
  <si>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</si>
  <si>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</si>
  <si>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</si>
  <si>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</si>
  <si>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</si>
  <si>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</si>
  <si>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</si>
  <si>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</si>
  <si>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</si>
  <si>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</si>
  <si>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</si>
  <si>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</si>
  <si>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</si>
  <si>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</si>
  <si>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</si>
  <si>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</si>
  <si>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</si>
  <si>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</si>
  <si>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</si>
  <si>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</si>
  <si>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</si>
  <si>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</si>
  <si>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</si>
  <si>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</si>
  <si>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</si>
  <si>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</si>
  <si>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</si>
  <si>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</si>
  <si>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</si>
  <si>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</si>
  <si>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</si>
  <si>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</si>
  <si>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</si>
  <si>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</si>
  <si>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</si>
  <si>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</si>
  <si>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</si>
  <si>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</si>
  <si>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</si>
  <si>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</si>
  <si>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</si>
  <si>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</si>
  <si>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</si>
  <si>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</si>
  <si>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</si>
  <si>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</si>
  <si>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</si>
  <si>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</si>
  <si>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</si>
  <si>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</si>
  <si>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</si>
  <si>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</si>
  <si>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</si>
  <si>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</si>
  <si>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</si>
  <si>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</si>
  <si>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</si>
  <si>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</si>
  <si>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</si>
  <si>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</si>
  <si>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</si>
  <si>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</si>
  <si>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</si>
  <si>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</si>
  <si>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</si>
  <si>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</si>
  <si>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</si>
  <si>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</si>
  <si>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</si>
  <si>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</si>
  <si>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</si>
  <si>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</si>
  <si>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</si>
  <si>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</si>
  <si>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</si>
  <si>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</si>
  <si>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</si>
  <si>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</si>
  <si>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</si>
  <si>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</si>
  <si>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</si>
  <si>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</si>
  <si>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</si>
  <si>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</si>
  <si>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</si>
  <si>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</si>
  <si>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</si>
  <si>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</si>
  <si>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</si>
  <si>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</si>
  <si>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</si>
  <si>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</si>
  <si>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</si>
  <si>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</si>
  <si>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</si>
  <si>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</si>
  <si>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</si>
  <si>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</si>
  <si>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</si>
  <si>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</si>
  <si>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</si>
  <si>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</si>
  <si>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</si>
  <si>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</si>
  <si>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</si>
  <si>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</si>
  <si>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</si>
  <si>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</si>
  <si>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</si>
  <si>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</si>
  <si>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</si>
  <si>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</si>
  <si>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</si>
  <si>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</si>
  <si>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</si>
  <si>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</si>
  <si>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</si>
  <si>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</si>
  <si>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</si>
  <si>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</si>
  <si>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</si>
  <si>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</si>
  <si>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</si>
  <si>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</si>
  <si>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</si>
  <si>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</si>
  <si>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</si>
  <si>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</si>
  <si>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</si>
  <si>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</si>
  <si>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</si>
  <si>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</si>
  <si>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</si>
  <si>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</si>
  <si>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</si>
  <si>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</si>
  <si>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</si>
  <si>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</si>
  <si>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</si>
  <si>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</si>
  <si>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</si>
  <si>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</si>
  <si>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</si>
  <si>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</si>
  <si>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</si>
  <si>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</si>
  <si>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</si>
  <si>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</si>
  <si>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</si>
  <si>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</si>
  <si>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</si>
  <si>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</si>
  <si>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</si>
  <si>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</si>
  <si>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</si>
  <si>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</si>
  <si>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</si>
  <si>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</si>
  <si>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</si>
  <si>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</si>
  <si>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</si>
  <si>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</si>
  <si>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</si>
  <si>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</si>
  <si>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</si>
  <si>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</si>
  <si>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</si>
  <si>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</si>
  <si>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</si>
  <si>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</si>
  <si>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</si>
  <si>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</si>
  <si>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</si>
  <si>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</si>
  <si>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</si>
  <si>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</si>
  <si>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</si>
  <si>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</si>
  <si>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</si>
  <si>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</si>
  <si>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</si>
  <si>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</si>
  <si>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</si>
  <si>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</si>
  <si>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</si>
  <si>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</si>
  <si>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</si>
  <si>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</si>
  <si>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</si>
  <si>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</si>
  <si>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</si>
  <si>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</si>
  <si>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</si>
  <si>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</si>
  <si>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</si>
  <si>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</si>
  <si>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</si>
  <si>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</si>
  <si>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</si>
  <si>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</si>
  <si>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</si>
  <si>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</si>
  <si>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</si>
  <si>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</si>
  <si>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</si>
  <si>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</si>
  <si>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</si>
  <si>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</si>
  <si>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</si>
  <si>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</si>
  <si>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</si>
  <si>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</si>
  <si>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</si>
  <si>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</si>
  <si>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</si>
  <si>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</si>
  <si>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</si>
  <si>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</si>
  <si>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</si>
  <si>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</si>
  <si>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</si>
  <si>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</si>
  <si>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</si>
  <si>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</si>
  <si>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</si>
  <si>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</si>
  <si>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</si>
  <si>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</si>
  <si>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</si>
  <si>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</si>
  <si>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</si>
  <si>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</si>
  <si>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</si>
  <si>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</si>
  <si>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</si>
  <si>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</si>
  <si>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</si>
  <si>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</si>
  <si>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</si>
  <si>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</si>
  <si>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</si>
  <si>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</si>
  <si>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</si>
  <si>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</si>
  <si>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</si>
  <si>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</si>
  <si>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</si>
  <si>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</si>
  <si>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</si>
  <si>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</si>
  <si>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</si>
  <si>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</si>
  <si>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</si>
  <si>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</si>
  <si>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</si>
  <si>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</si>
  <si>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</si>
  <si>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</si>
  <si>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</si>
  <si>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</si>
  <si>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</si>
  <si>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</si>
  <si>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</si>
  <si>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</si>
  <si>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</si>
  <si>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</si>
  <si>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</si>
  <si>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</si>
  <si>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</si>
  <si>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</si>
  <si>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</si>
  <si>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</si>
  <si>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</si>
  <si>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</si>
  <si>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</si>
  <si>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</si>
  <si>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</si>
  <si>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</si>
  <si>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</si>
  <si>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</si>
  <si>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</si>
  <si>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</si>
  <si>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</si>
  <si>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</si>
  <si>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</si>
  <si>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</si>
  <si>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</si>
  <si>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</si>
  <si>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</si>
  <si>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</si>
  <si>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</si>
  <si>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</si>
  <si>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</si>
  <si>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</si>
  <si>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</si>
  <si>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</si>
  <si>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</si>
  <si>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</si>
  <si>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</si>
  <si>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</si>
  <si>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</si>
  <si>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</si>
  <si>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</si>
  <si>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</si>
  <si>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</si>
  <si>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</si>
  <si>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</si>
  <si>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</si>
  <si>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</si>
  <si>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</si>
  <si>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</si>
  <si>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</si>
  <si>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</si>
  <si>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</si>
  <si>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</si>
  <si>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</si>
  <si>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</si>
  <si>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</si>
  <si>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</si>
  <si>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</si>
  <si>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</si>
  <si>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</si>
  <si>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</si>
  <si>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</si>
  <si>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</si>
  <si>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</si>
  <si>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</si>
  <si>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</si>
  <si>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</si>
  <si>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</si>
  <si>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</si>
  <si>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</si>
  <si>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</si>
  <si>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</si>
  <si>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</si>
  <si>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</si>
  <si>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</si>
  <si>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</si>
  <si>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</si>
  <si>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</si>
  <si>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</si>
  <si>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</si>
  <si>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</si>
  <si>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</si>
  <si>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</si>
  <si>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</si>
  <si>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</si>
  <si>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</si>
  <si>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</si>
  <si>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</si>
  <si>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</si>
  <si>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</si>
  <si>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</si>
  <si>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</si>
  <si>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</si>
  <si>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</si>
  <si>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</si>
  <si>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</si>
  <si>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</si>
  <si>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</si>
  <si>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</si>
  <si>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</si>
  <si>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</si>
  <si>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</si>
  <si>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</si>
  <si>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</si>
  <si>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</si>
  <si>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</si>
  <si>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</si>
  <si>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</si>
  <si>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</si>
  <si>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</si>
  <si>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</si>
  <si>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</si>
  <si>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</si>
  <si>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</si>
  <si>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</si>
  <si>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</si>
  <si>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</si>
  <si>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</si>
  <si>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</si>
  <si>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</si>
  <si>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</si>
  <si>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</si>
  <si>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</si>
  <si>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</si>
  <si>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</si>
  <si>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</si>
  <si>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</si>
  <si>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</si>
  <si>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</si>
  <si>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</si>
  <si>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</si>
  <si>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</si>
  <si>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</si>
  <si>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</si>
  <si>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</si>
  <si>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</si>
  <si>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</si>
  <si>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</si>
  <si>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</si>
  <si>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</si>
  <si>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</si>
  <si>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</si>
  <si>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</si>
  <si>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</si>
  <si>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</si>
  <si>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</si>
  <si>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</si>
  <si>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</si>
  <si>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</si>
  <si>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</si>
  <si>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</si>
  <si>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</si>
  <si>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</si>
  <si>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</si>
  <si>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</si>
  <si>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</si>
  <si>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</si>
  <si>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</si>
  <si>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</si>
  <si>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</si>
  <si>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</si>
  <si>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</si>
  <si>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</si>
  <si>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</si>
  <si>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</si>
  <si>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</si>
  <si>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</si>
  <si>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</si>
  <si>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</si>
  <si>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</si>
  <si>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</si>
  <si>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</si>
  <si>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</si>
  <si>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</si>
  <si>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</si>
  <si>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</si>
  <si>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</si>
  <si>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</si>
  <si>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</si>
  <si>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</si>
  <si>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</si>
  <si>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</si>
  <si>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</si>
  <si>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</si>
  <si>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</si>
  <si>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</si>
  <si>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</si>
  <si>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</si>
  <si>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</si>
  <si>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</si>
  <si>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</si>
  <si>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</si>
  <si>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</si>
  <si>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</si>
  <si>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</si>
  <si>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</si>
  <si>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</si>
  <si>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</si>
  <si>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</si>
  <si>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</si>
  <si>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</si>
  <si>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</si>
  <si>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</si>
  <si>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</si>
  <si>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</si>
  <si>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</si>
  <si>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</si>
  <si>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</si>
  <si>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</si>
  <si>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</si>
  <si>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</si>
  <si>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</si>
  <si>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</si>
  <si>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</si>
  <si>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</si>
  <si>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</si>
  <si>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</si>
  <si>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</si>
  <si>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</si>
  <si>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</si>
  <si>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</si>
  <si>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</si>
  <si>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</si>
  <si>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</si>
  <si>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</si>
  <si>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</si>
  <si>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</si>
  <si>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</si>
  <si>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</si>
  <si>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</si>
  <si>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</si>
  <si>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</si>
  <si>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</si>
  <si>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</si>
  <si>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</si>
  <si>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</si>
  <si>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</si>
  <si>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</si>
  <si>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</si>
  <si>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</si>
  <si>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</si>
  <si>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</si>
  <si>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</si>
  <si>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</si>
  <si>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</si>
  <si>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</si>
  <si>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</si>
  <si>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</si>
  <si>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</si>
  <si>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</si>
  <si>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</si>
  <si>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</si>
  <si>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</si>
  <si>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</si>
  <si>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</si>
  <si>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</si>
  <si>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</si>
  <si>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</si>
  <si>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</si>
  <si>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</si>
  <si>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</si>
  <si>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</si>
  <si>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</si>
  <si>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</si>
  <si>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</si>
  <si>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</si>
  <si>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</si>
  <si>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</si>
  <si>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</si>
  <si>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</si>
  <si>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</si>
  <si>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</si>
  <si>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</si>
  <si>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</si>
  <si>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</si>
  <si>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</si>
  <si>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</si>
  <si>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</si>
  <si>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</si>
  <si>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</si>
  <si>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</si>
  <si>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</si>
  <si>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</si>
  <si>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</si>
  <si>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</si>
  <si>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</si>
  <si>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</si>
  <si>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</si>
  <si>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</si>
  <si>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</si>
  <si>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</si>
  <si>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</si>
  <si>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</si>
  <si>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</si>
  <si>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</si>
  <si>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</si>
  <si>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</si>
  <si>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</si>
  <si>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</si>
  <si>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</si>
  <si>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</si>
  <si>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</si>
  <si>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</si>
  <si>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</si>
  <si>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</si>
  <si>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</si>
  <si>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</si>
  <si>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</si>
  <si>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</si>
  <si>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</si>
  <si>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</si>
  <si>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</si>
  <si>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</si>
  <si>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</si>
  <si>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</si>
  <si>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</si>
  <si>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</si>
  <si>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</si>
  <si>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</si>
  <si>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</si>
  <si>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</si>
  <si>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</si>
  <si>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</si>
  <si>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</si>
  <si>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</si>
  <si>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</si>
  <si>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</si>
  <si>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</si>
  <si>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</si>
  <si>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</si>
  <si>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</si>
  <si>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</si>
  <si>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</si>
  <si>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</si>
  <si>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</si>
  <si>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</si>
  <si>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</si>
  <si>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</si>
  <si>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</si>
  <si>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</si>
  <si>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</si>
  <si>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</si>
  <si>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</si>
  <si>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</si>
  <si>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</si>
  <si>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</si>
  <si>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</si>
  <si>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</si>
  <si>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</si>
  <si>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</si>
  <si>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</si>
  <si>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</si>
  <si>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</si>
  <si>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</si>
  <si>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</si>
  <si>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</si>
  <si>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</si>
  <si>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</si>
  <si>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</si>
  <si>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</si>
  <si>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</si>
  <si>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</si>
  <si>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</si>
  <si>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</si>
  <si>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</si>
  <si>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</si>
  <si>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</si>
  <si>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</si>
  <si>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</si>
  <si>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</si>
  <si>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</si>
  <si>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</si>
  <si>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</si>
  <si>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</si>
  <si>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</si>
  <si>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</si>
  <si>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</si>
  <si>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</si>
  <si>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</si>
  <si>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</si>
  <si>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</si>
  <si>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</si>
  <si>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</si>
  <si>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</si>
  <si>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</si>
  <si>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</si>
  <si>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</si>
  <si>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</si>
  <si>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</si>
  <si>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</si>
  <si>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</si>
  <si>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</si>
  <si>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</si>
  <si>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</si>
  <si>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</si>
  <si>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</si>
  <si>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</si>
  <si>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</si>
  <si>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</si>
  <si>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</si>
  <si>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</si>
  <si>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</si>
  <si>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</si>
  <si>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</si>
  <si>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</si>
  <si>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</si>
  <si>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</si>
  <si>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</si>
  <si>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</si>
  <si>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</si>
  <si>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</si>
  <si>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</si>
  <si>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</si>
  <si>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</si>
  <si>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</si>
  <si>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</si>
  <si>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</si>
  <si>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</si>
  <si>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</si>
  <si>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</si>
  <si>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</si>
  <si>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</si>
  <si>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</si>
  <si>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</si>
  <si>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</si>
  <si>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</si>
  <si>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</si>
  <si>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</si>
  <si>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</si>
  <si>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</si>
  <si>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</si>
  <si>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</si>
  <si>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</si>
  <si>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</si>
  <si>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</si>
  <si>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</si>
  <si>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</si>
  <si>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</si>
  <si>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</si>
  <si>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</si>
  <si>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</si>
  <si>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</si>
  <si>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</si>
  <si>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</si>
  <si>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</si>
  <si>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</si>
  <si>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</si>
  <si>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</si>
  <si>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</si>
  <si>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</si>
  <si>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</si>
  <si>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</si>
  <si>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</si>
  <si>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</si>
  <si>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</si>
  <si>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</si>
  <si>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</si>
  <si>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</si>
  <si>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</si>
  <si>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</si>
  <si>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</si>
  <si>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</si>
  <si>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</si>
  <si>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</si>
  <si>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</si>
  <si>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</si>
  <si>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</si>
  <si>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</si>
  <si>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</si>
  <si>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</si>
  <si>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</si>
  <si>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</si>
  <si>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</si>
  <si>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</si>
  <si>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</si>
  <si>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</si>
  <si>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</si>
  <si>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</si>
  <si>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</si>
  <si>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</si>
  <si>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</si>
  <si>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</si>
  <si>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</si>
  <si>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</si>
  <si>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</si>
  <si>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</si>
  <si>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</si>
  <si>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</si>
  <si>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</si>
  <si>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</si>
  <si>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</si>
  <si>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</si>
  <si>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</si>
  <si>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</si>
  <si>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</si>
  <si>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</si>
  <si>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</si>
  <si>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</si>
  <si>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</si>
  <si>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</si>
  <si>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</si>
  <si>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</si>
  <si>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</si>
  <si>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</si>
  <si>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</si>
  <si>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</si>
  <si>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</si>
  <si>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</si>
  <si>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</si>
  <si>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</si>
  <si>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</si>
  <si>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</si>
  <si>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</si>
  <si>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</si>
  <si>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</si>
  <si>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</si>
  <si>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</si>
  <si>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</si>
  <si>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</si>
  <si>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</si>
  <si>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</si>
  <si>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</si>
  <si>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</si>
  <si>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</si>
  <si>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</si>
  <si>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</si>
  <si>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</si>
  <si>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</si>
  <si>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</si>
  <si>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</si>
  <si>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</si>
  <si>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</si>
  <si>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</si>
  <si>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</si>
  <si>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</si>
  <si>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</si>
  <si>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</si>
  <si>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</si>
  <si>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</si>
  <si>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</si>
  <si>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</si>
  <si>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</si>
  <si>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</si>
  <si>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</si>
  <si>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</si>
  <si>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</si>
  <si>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</si>
  <si>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</si>
  <si>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</si>
  <si>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</si>
  <si>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</si>
  <si>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</si>
  <si>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</si>
  <si>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</si>
  <si>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</si>
  <si>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</si>
  <si>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</si>
  <si>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</si>
  <si>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</si>
  <si>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</si>
  <si>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</si>
  <si>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</si>
  <si>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</si>
  <si>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</si>
  <si>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</si>
  <si>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</si>
  <si>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</si>
  <si>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</si>
  <si>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</si>
  <si>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</si>
  <si>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</si>
  <si>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</si>
  <si>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</si>
  <si>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</si>
  <si>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</si>
  <si>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</si>
  <si>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</si>
  <si>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</si>
  <si>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</si>
  <si>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</si>
  <si>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</si>
  <si>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</si>
  <si>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</si>
  <si>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</si>
  <si>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</si>
  <si>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</si>
  <si>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</si>
  <si>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</si>
  <si>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</si>
  <si>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</si>
  <si>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</si>
  <si>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</si>
  <si>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</si>
  <si>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</si>
  <si>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</si>
  <si>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</si>
  <si>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</si>
  <si>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</si>
  <si>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</si>
  <si>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</si>
  <si>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</si>
  <si>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</si>
  <si>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</si>
  <si>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</si>
  <si>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</si>
  <si>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</si>
  <si>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</si>
  <si>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</si>
  <si>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</si>
  <si>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</si>
  <si>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</si>
  <si>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</si>
  <si>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</si>
  <si>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</si>
  <si>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</si>
  <si>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</si>
  <si>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</si>
  <si>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</si>
  <si>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</si>
  <si>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</si>
  <si>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</si>
  <si>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</si>
  <si>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</si>
  <si>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</si>
  <si>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</si>
  <si>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</si>
  <si>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</si>
  <si>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</si>
  <si>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</si>
  <si>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</si>
  <si>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</si>
  <si>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</si>
  <si>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</si>
  <si>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</si>
  <si>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</si>
  <si>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</si>
  <si>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</si>
  <si>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</si>
  <si>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</si>
  <si>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</si>
  <si>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</si>
  <si>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</si>
  <si>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</si>
  <si>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</si>
  <si>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</si>
  <si>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</si>
  <si>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</si>
  <si>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</si>
  <si>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</si>
  <si>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</si>
  <si>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</si>
  <si>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</si>
  <si>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</si>
  <si>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</si>
  <si>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</si>
  <si>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</si>
  <si>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</si>
  <si>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</si>
  <si>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</si>
  <si>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</si>
  <si>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</si>
  <si>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</si>
  <si>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</si>
  <si>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</si>
  <si>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</si>
  <si>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</si>
  <si>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</si>
  <si>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</si>
  <si>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</si>
  <si>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</si>
  <si>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</si>
  <si>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</si>
  <si>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</si>
  <si>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</si>
  <si>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</si>
  <si>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</si>
  <si>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</si>
  <si>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</si>
  <si>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</si>
  <si>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</si>
  <si>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</si>
  <si>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</si>
  <si>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</si>
  <si>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</si>
  <si>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</si>
  <si>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</si>
  <si>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</si>
  <si>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</si>
  <si>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</si>
  <si>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</si>
  <si>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</si>
  <si>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</si>
  <si>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</si>
  <si>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</si>
  <si>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</si>
  <si>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</si>
  <si>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</si>
  <si>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</si>
  <si>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</si>
  <si>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</si>
  <si>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</si>
  <si>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</si>
  <si>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</si>
  <si>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</si>
  <si>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</si>
  <si>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</si>
  <si>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</si>
  <si>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</si>
  <si>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</si>
  <si>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</si>
  <si>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</si>
  <si>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</si>
  <si>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</si>
  <si>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</si>
  <si>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</si>
  <si>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</si>
  <si>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</si>
  <si>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</si>
  <si>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</si>
  <si>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</si>
  <si>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</si>
  <si>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</si>
  <si>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</si>
  <si>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</si>
  <si>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</si>
  <si>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</si>
  <si>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</si>
  <si>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</si>
  <si>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</si>
  <si>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</si>
  <si>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</si>
  <si>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</si>
  <si>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</si>
  <si>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</si>
  <si>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</si>
  <si>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</si>
  <si>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</si>
  <si>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</si>
  <si>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</si>
  <si>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</si>
  <si>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</si>
  <si>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</si>
  <si>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</si>
  <si>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</si>
  <si>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</si>
  <si>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</si>
  <si>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</si>
  <si>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</si>
  <si>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</si>
  <si>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</si>
  <si>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</si>
  <si>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</si>
  <si>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</si>
  <si>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</si>
  <si>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</si>
  <si>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</si>
  <si>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</si>
  <si>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</si>
  <si>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</si>
  <si>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</si>
  <si>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</si>
  <si>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</si>
  <si>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</si>
  <si>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</si>
  <si>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</si>
  <si>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</si>
  <si>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</si>
  <si>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</si>
  <si>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</si>
  <si>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</si>
  <si>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</si>
  <si>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</si>
  <si>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</si>
  <si>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</si>
  <si>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</si>
  <si>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</si>
  <si>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</si>
  <si>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</si>
  <si>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</si>
  <si>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</si>
  <si>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</si>
  <si>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</si>
  <si>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</si>
  <si>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</si>
  <si>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</si>
  <si>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</si>
  <si>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</si>
  <si>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</si>
  <si>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</si>
  <si>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</si>
  <si>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</si>
  <si>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</si>
  <si>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</si>
  <si>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</si>
  <si>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</si>
  <si>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</si>
  <si>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</si>
  <si>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</si>
  <si>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</si>
  <si>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</si>
  <si>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</si>
  <si>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</si>
  <si>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</si>
  <si>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</si>
  <si>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</si>
  <si>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</si>
  <si>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</si>
  <si>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</si>
  <si>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</si>
  <si>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</si>
  <si>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</si>
  <si>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</si>
  <si>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</si>
  <si>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</si>
  <si>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</si>
  <si>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</si>
  <si>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</si>
  <si>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</si>
  <si>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</si>
  <si>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</si>
  <si>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</si>
  <si>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</si>
  <si>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</si>
  <si>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</si>
  <si>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</si>
  <si>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</si>
  <si>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</si>
  <si>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</si>
  <si>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</si>
  <si>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</si>
  <si>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</si>
  <si>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</si>
  <si>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</si>
  <si>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</si>
  <si>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</si>
  <si>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</si>
  <si>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</si>
  <si>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</si>
  <si>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</si>
  <si>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</si>
  <si>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</si>
  <si>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</si>
  <si>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</si>
  <si>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</si>
  <si>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</si>
  <si>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</si>
  <si>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</si>
  <si>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</si>
  <si>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</si>
  <si>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</si>
  <si>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</si>
  <si>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</si>
  <si>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</si>
  <si>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</si>
  <si>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</si>
  <si>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</si>
  <si>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</si>
  <si>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</si>
  <si>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</si>
  <si>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</si>
  <si>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</si>
  <si>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</si>
  <si>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</si>
  <si>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</si>
  <si>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</si>
  <si>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</si>
  <si>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</si>
  <si>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</si>
  <si>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</si>
  <si>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</si>
  <si>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</si>
  <si>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</si>
  <si>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</si>
  <si>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</si>
  <si>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</si>
  <si>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</si>
  <si>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</si>
  <si>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</si>
  <si>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</si>
  <si>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</si>
  <si>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</si>
  <si>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</si>
  <si>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</si>
  <si>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</si>
  <si>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</si>
  <si>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</si>
  <si>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</si>
  <si>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</si>
  <si>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</si>
  <si>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</si>
  <si>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</si>
  <si>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</si>
  <si>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</si>
  <si>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</si>
  <si>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</si>
  <si>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</si>
  <si>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</si>
  <si>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</si>
  <si>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</si>
  <si>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</si>
  <si>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</si>
  <si>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</si>
  <si>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</si>
  <si>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</si>
  <si>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</si>
  <si>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</si>
  <si>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</si>
  <si>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</si>
  <si>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</si>
  <si>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</si>
  <si>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</si>
  <si>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</si>
  <si>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</si>
  <si>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</si>
  <si>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</si>
  <si>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</si>
  <si>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</si>
  <si>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</si>
  <si>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</si>
  <si>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</si>
  <si>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</si>
  <si>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</si>
  <si>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</si>
  <si>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</si>
  <si>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</si>
  <si>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</si>
  <si>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</si>
  <si>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</si>
  <si>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</si>
  <si>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</si>
  <si>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</si>
  <si>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</si>
  <si>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</si>
  <si>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</si>
  <si>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</si>
  <si>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</si>
  <si>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</si>
  <si>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</si>
  <si>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</si>
  <si>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</si>
  <si>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</si>
  <si>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</si>
  <si>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</si>
  <si>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</si>
  <si>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</si>
  <si>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</si>
  <si>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</si>
  <si>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</si>
  <si>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</si>
  <si>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</si>
  <si>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</si>
  <si>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</si>
  <si>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</si>
  <si>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</si>
  <si>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</si>
  <si>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</si>
  <si>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</si>
  <si>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</si>
  <si>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</si>
  <si>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</si>
  <si>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</si>
  <si>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</si>
  <si>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</si>
  <si>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</si>
  <si>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</si>
  <si>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</si>
  <si>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</si>
  <si>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</si>
  <si>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</si>
  <si>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</si>
  <si>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</si>
  <si>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</si>
  <si>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</si>
  <si>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</si>
  <si>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</si>
  <si>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</si>
  <si>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</si>
  <si>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</si>
  <si>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</si>
  <si>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</si>
  <si>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</si>
  <si>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</si>
  <si>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</si>
  <si>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</si>
  <si>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</si>
  <si>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</si>
  <si>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</si>
  <si>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</si>
  <si>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</si>
  <si>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</si>
  <si>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</si>
  <si>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</si>
  <si>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</si>
  <si>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</si>
  <si>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</si>
  <si>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</si>
  <si>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</si>
  <si>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</si>
  <si>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</si>
  <si>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</si>
  <si>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</si>
  <si>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</si>
  <si>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</si>
  <si>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</si>
  <si>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</si>
  <si>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</si>
  <si>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</si>
  <si>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</si>
  <si>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</si>
  <si>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</si>
  <si>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</si>
  <si>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</si>
  <si>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</si>
  <si>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</si>
  <si>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</si>
  <si>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</si>
  <si>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</si>
  <si>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</si>
  <si>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</si>
  <si>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</si>
  <si>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</si>
  <si>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</si>
  <si>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</si>
  <si>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</si>
  <si>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</si>
  <si>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</si>
  <si>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</si>
  <si>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</si>
  <si>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</si>
  <si>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</si>
  <si>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</si>
  <si>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</si>
  <si>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</si>
  <si>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</si>
  <si>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</si>
  <si>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</si>
  <si>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</si>
  <si>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</si>
  <si>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</si>
  <si>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</si>
  <si>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</si>
  <si>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</si>
  <si>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</si>
  <si>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</si>
  <si>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</si>
  <si>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</si>
  <si>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</si>
  <si>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</si>
  <si>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</si>
  <si>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</si>
  <si>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</si>
  <si>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</si>
  <si>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</si>
  <si>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</si>
  <si>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</si>
  <si>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</si>
  <si>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</si>
  <si>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</si>
  <si>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</si>
  <si>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</si>
  <si>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</si>
  <si>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</si>
  <si>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</si>
  <si>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</si>
  <si>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</si>
  <si>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</si>
  <si>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</si>
  <si>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</si>
  <si>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</si>
  <si>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</si>
  <si>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</si>
  <si>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</si>
  <si>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</si>
  <si>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</si>
  <si>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</si>
  <si>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</si>
  <si>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</si>
  <si>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</si>
  <si>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</si>
  <si>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</si>
  <si>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</si>
  <si>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</si>
  <si>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</si>
  <si>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</si>
  <si>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</si>
  <si>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</si>
  <si>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</si>
  <si>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</si>
  <si>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</si>
  <si>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</si>
  <si>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</si>
  <si>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</si>
  <si>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</si>
  <si>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</si>
  <si>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</si>
  <si>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</si>
  <si>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</si>
  <si>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</si>
  <si>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</si>
  <si>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</si>
  <si>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</si>
  <si>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</si>
  <si>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</si>
  <si>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</si>
  <si>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</si>
  <si>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</si>
  <si>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</si>
  <si>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</si>
  <si>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</si>
  <si>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</si>
  <si>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</si>
  <si>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</si>
  <si>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</si>
  <si>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</si>
  <si>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</si>
  <si>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</si>
  <si>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</si>
  <si>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</si>
  <si>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</si>
  <si>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</si>
  <si>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</si>
  <si>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</si>
  <si>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</si>
  <si>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</si>
  <si>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</si>
  <si>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</si>
  <si>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</si>
  <si>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</si>
  <si>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</si>
  <si>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</si>
  <si>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</si>
  <si>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</si>
  <si>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</si>
  <si>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</si>
  <si>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</si>
  <si>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</si>
  <si>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</si>
  <si>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</si>
  <si>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</si>
  <si>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</si>
  <si>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</si>
  <si>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</si>
  <si>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</si>
  <si>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</si>
  <si>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</si>
  <si>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</si>
  <si>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</si>
  <si>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</si>
  <si>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</si>
  <si>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</si>
  <si>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</si>
  <si>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</si>
  <si>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</si>
  <si>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</si>
  <si>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</si>
  <si>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</si>
  <si>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</si>
  <si>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</si>
  <si>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</si>
  <si>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</si>
  <si>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</si>
  <si>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</si>
  <si>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</si>
  <si>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</si>
  <si>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</si>
  <si>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</si>
  <si>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</si>
  <si>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</si>
  <si>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</si>
  <si>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</si>
  <si>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</si>
  <si>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</si>
  <si>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</si>
  <si>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</si>
  <si>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</si>
  <si>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</si>
  <si>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</si>
  <si>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</si>
  <si>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</si>
  <si>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</si>
  <si>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</si>
  <si>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</si>
  <si>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</si>
  <si>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</si>
  <si>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</si>
  <si>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</si>
  <si>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</si>
  <si>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</si>
  <si>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</si>
  <si>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</si>
  <si>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</si>
  <si>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</si>
  <si>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</si>
  <si>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</si>
  <si>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</si>
  <si>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</si>
  <si>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</si>
  <si>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</si>
  <si>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</si>
  <si>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</si>
  <si>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</si>
  <si>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</si>
  <si>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</si>
  <si>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</si>
  <si>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</si>
  <si>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</si>
  <si>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</si>
  <si>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</si>
  <si>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</si>
  <si>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</si>
  <si>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</si>
  <si>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</si>
  <si>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</si>
  <si>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</si>
  <si>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</si>
  <si>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</si>
  <si>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</si>
  <si>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</si>
  <si>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</si>
  <si>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</si>
  <si>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</si>
  <si>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</si>
  <si>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</si>
  <si>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</si>
  <si>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</si>
  <si>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</si>
  <si>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</si>
  <si>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</si>
  <si>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</si>
  <si>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</si>
  <si>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</si>
  <si>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</si>
  <si>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</si>
  <si>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</si>
  <si>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</si>
  <si>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</si>
  <si>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</si>
  <si>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</si>
  <si>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</si>
  <si>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</si>
  <si>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</si>
  <si>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</si>
  <si>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</si>
  <si>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</si>
  <si>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</si>
  <si>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</si>
  <si>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</si>
  <si>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</si>
  <si>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</si>
  <si>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</si>
  <si>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</si>
  <si>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</si>
  <si>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</si>
  <si>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</si>
  <si>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</si>
  <si>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</si>
  <si>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</si>
  <si>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</si>
  <si>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</si>
  <si>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</si>
  <si>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</si>
  <si>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</si>
  <si>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</si>
  <si>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</si>
  <si>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</si>
  <si>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</si>
  <si>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</si>
  <si>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</si>
  <si>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</si>
  <si>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</si>
  <si>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</si>
  <si>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</si>
  <si>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</si>
  <si>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</si>
  <si>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</si>
  <si>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</si>
  <si>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</si>
  <si>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</si>
  <si>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</si>
  <si>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</si>
  <si>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</si>
  <si>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</si>
  <si>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</si>
  <si>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</si>
  <si>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</si>
  <si>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</si>
  <si>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</si>
  <si>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</si>
  <si>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</si>
  <si>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</si>
  <si>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</si>
  <si>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</si>
  <si>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</si>
  <si>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</si>
  <si>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</si>
  <si>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</si>
  <si>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</si>
  <si>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</si>
  <si>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</si>
  <si>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</si>
  <si>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</si>
  <si>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</si>
  <si>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</si>
  <si>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</si>
  <si>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</si>
  <si>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</si>
  <si>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</si>
  <si>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</si>
  <si>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</si>
  <si>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</si>
  <si>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</si>
  <si>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</si>
  <si>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</si>
  <si>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</si>
  <si>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</si>
  <si>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</si>
  <si>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</si>
  <si>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</si>
  <si>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</si>
  <si>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</si>
  <si>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</si>
  <si>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</si>
  <si>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</si>
  <si>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</si>
  <si>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</si>
  <si>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</si>
  <si>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</si>
  <si>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</si>
  <si>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</si>
  <si>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</si>
  <si>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</si>
  <si>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</si>
  <si>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</si>
  <si>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</si>
  <si>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</si>
  <si>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</si>
  <si>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</si>
  <si>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</si>
  <si>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</si>
  <si>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</si>
  <si>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</si>
  <si>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</si>
  <si>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</si>
  <si>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</si>
  <si>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</si>
  <si>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</si>
  <si>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</si>
  <si>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</si>
  <si>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</si>
  <si>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</si>
  <si>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</si>
  <si>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</si>
  <si>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</si>
  <si>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</si>
  <si>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</si>
  <si>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</si>
  <si>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</si>
  <si>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</si>
  <si>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</si>
  <si>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</si>
  <si>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</si>
  <si>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</si>
  <si>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</si>
  <si>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</si>
  <si>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</si>
  <si>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</si>
  <si>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</si>
  <si>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</si>
  <si>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</si>
  <si>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</si>
  <si>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</si>
  <si>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</si>
  <si>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</si>
  <si>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</si>
  <si>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</si>
  <si>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</si>
  <si>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</si>
  <si>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</si>
  <si>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</si>
  <si>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</si>
  <si>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</si>
  <si>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</si>
  <si>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</si>
  <si>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</si>
  <si>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</si>
  <si>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</si>
  <si>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</si>
  <si>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</si>
  <si>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</si>
  <si>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</si>
  <si>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</si>
  <si>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</si>
  <si>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</si>
  <si>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</si>
  <si>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</si>
  <si>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</si>
  <si>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</si>
  <si>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</si>
  <si>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</si>
  <si>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</si>
  <si>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</si>
  <si>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</si>
  <si>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</si>
  <si>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</si>
  <si>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</si>
  <si>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</si>
  <si>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</si>
  <si>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</si>
  <si>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</si>
  <si>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</si>
  <si>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</si>
  <si>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</si>
  <si>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</si>
  <si>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</si>
  <si>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</si>
  <si>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</si>
  <si>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</si>
  <si>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</si>
  <si>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</si>
  <si>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</si>
  <si>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</si>
  <si>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</si>
  <si>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</si>
  <si>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</si>
  <si>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</si>
  <si>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</si>
  <si>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</si>
  <si>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</si>
  <si>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</si>
  <si>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</si>
  <si>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</si>
  <si>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</si>
  <si>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</si>
  <si>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</si>
  <si>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</si>
  <si>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</si>
  <si>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</si>
  <si>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</si>
  <si>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</si>
  <si>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</si>
  <si>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</si>
  <si>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</si>
  <si>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</si>
  <si>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</si>
  <si>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</si>
  <si>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</si>
  <si>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</si>
  <si>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</si>
  <si>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</si>
  <si>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</si>
  <si>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</si>
  <si>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</si>
  <si>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</si>
  <si>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</si>
  <si>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</si>
  <si>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</si>
  <si>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</si>
  <si>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</si>
  <si>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</si>
  <si>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</si>
  <si>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</si>
  <si>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</si>
  <si>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</si>
  <si>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</si>
  <si>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</si>
  <si>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</si>
  <si>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</si>
  <si>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</si>
  <si>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</si>
  <si>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</si>
  <si>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</si>
  <si>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</si>
  <si>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</si>
  <si>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</si>
  <si>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</si>
  <si>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</si>
  <si>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</si>
  <si>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</si>
  <si>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</si>
  <si>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</si>
  <si>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</si>
  <si>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</si>
  <si>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</si>
  <si>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</si>
  <si>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</si>
  <si>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</si>
  <si>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</si>
  <si>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</si>
  <si>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</si>
  <si>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</si>
  <si>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</si>
  <si>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</si>
  <si>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</si>
  <si>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</si>
  <si>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</si>
  <si>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</si>
  <si>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</si>
  <si>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</si>
  <si>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</si>
  <si>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</si>
  <si>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</si>
  <si>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</si>
  <si>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</si>
  <si>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</si>
  <si>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</si>
  <si>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</si>
  <si>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</si>
  <si>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</si>
  <si>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</si>
  <si>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</si>
  <si>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</si>
  <si>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</si>
  <si>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</si>
  <si>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</si>
  <si>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</si>
  <si>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</si>
  <si>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</si>
  <si>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</si>
  <si>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</si>
  <si>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</si>
  <si>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</si>
  <si>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</si>
  <si>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</si>
  <si>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</si>
  <si>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</si>
  <si>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</si>
  <si>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</si>
  <si>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</si>
  <si>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</si>
  <si>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</si>
  <si>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</si>
  <si>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</si>
  <si>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</si>
  <si>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</si>
  <si>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</si>
  <si>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</si>
  <si>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</si>
  <si>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</si>
  <si>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</si>
  <si>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</si>
  <si>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</si>
  <si>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</si>
  <si>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</si>
  <si>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</si>
  <si>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</si>
  <si>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</si>
  <si>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</si>
  <si>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</si>
  <si>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</si>
  <si>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</si>
  <si>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</si>
  <si>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</si>
  <si>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</si>
  <si>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</si>
  <si>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</si>
  <si>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</si>
  <si>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</si>
  <si>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</si>
  <si>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</si>
  <si>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</si>
  <si>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</si>
  <si>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</si>
  <si>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</si>
  <si>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</si>
  <si>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</si>
  <si>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</si>
  <si>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</si>
  <si>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</si>
  <si>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</si>
  <si>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</si>
  <si>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</si>
  <si>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</si>
  <si>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</si>
  <si>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</si>
  <si>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</si>
  <si>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</si>
  <si>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</si>
  <si>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</si>
  <si>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</si>
  <si>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</si>
  <si>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</si>
  <si>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</si>
  <si>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</si>
  <si>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</si>
  <si>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</si>
  <si>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</si>
  <si>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</si>
  <si>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</si>
  <si>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</si>
  <si>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</si>
  <si>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</si>
  <si>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</si>
  <si>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</si>
  <si>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</si>
  <si>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</si>
  <si>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</si>
  <si>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</si>
  <si>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</si>
  <si>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</si>
  <si>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</si>
  <si>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</si>
  <si>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</si>
  <si>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</si>
  <si>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</si>
  <si>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</si>
  <si>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</si>
  <si>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</si>
  <si>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</si>
  <si>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</si>
  <si>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</si>
  <si>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</si>
  <si>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</si>
  <si>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</si>
  <si>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</si>
  <si>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</si>
  <si>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</si>
  <si>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</si>
  <si>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</si>
  <si>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</si>
  <si>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</si>
  <si>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</si>
  <si>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</si>
  <si>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</si>
  <si>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</si>
  <si>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</si>
  <si>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</si>
  <si>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</si>
  <si>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</si>
  <si>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</si>
  <si>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</si>
  <si>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</si>
  <si>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</si>
  <si>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</si>
  <si>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</si>
  <si>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</si>
  <si>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</si>
  <si>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</si>
  <si>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</si>
  <si>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</si>
  <si>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</si>
  <si>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</si>
  <si>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</si>
  <si>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</si>
  <si>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</si>
  <si>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</si>
  <si>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</si>
  <si>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</si>
  <si>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</si>
  <si>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</si>
  <si>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</si>
  <si>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</si>
  <si>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</si>
  <si>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</si>
  <si>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</si>
  <si>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</si>
  <si>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</si>
  <si>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</si>
  <si>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</si>
  <si>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</si>
  <si>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</si>
  <si>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</si>
  <si>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</si>
  <si>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</si>
  <si>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</si>
  <si>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</si>
  <si>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</si>
  <si>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</si>
  <si>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</si>
  <si>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</si>
  <si>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</si>
  <si>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</si>
  <si>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</si>
  <si>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</si>
  <si>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</si>
  <si>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</si>
  <si>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</si>
  <si>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</si>
  <si>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</si>
  <si>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</si>
  <si>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</si>
  <si>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</si>
  <si>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</si>
  <si>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</si>
  <si>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</si>
  <si>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</si>
  <si>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</si>
  <si>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</si>
  <si>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</si>
  <si>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</si>
  <si>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</si>
  <si>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</si>
  <si>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</si>
  <si>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</si>
  <si>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</si>
  <si>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</si>
  <si>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</si>
  <si>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</si>
  <si>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</si>
  <si>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</si>
  <si>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</si>
  <si>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</si>
  <si>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</si>
  <si>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</si>
  <si>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</si>
  <si>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</si>
  <si>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</si>
  <si>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</si>
  <si>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</si>
  <si>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</si>
  <si>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</si>
  <si>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</si>
  <si>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</si>
  <si>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</si>
  <si>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</si>
  <si>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</si>
  <si>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</si>
  <si>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</si>
  <si>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</si>
  <si>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</si>
  <si>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</si>
  <si>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</si>
  <si>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</si>
  <si>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</si>
  <si>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</si>
  <si>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</si>
  <si>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</si>
  <si>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</si>
  <si>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</si>
  <si>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</si>
  <si>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</si>
  <si>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</si>
  <si>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</si>
  <si>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</si>
  <si>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</si>
  <si>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</si>
  <si>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</si>
  <si>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</si>
  <si>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</si>
  <si>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</si>
  <si>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</si>
  <si>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</si>
  <si>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</si>
  <si>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</si>
  <si>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</si>
  <si>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</si>
  <si>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</si>
  <si>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</si>
  <si>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</si>
  <si>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</si>
  <si>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</si>
  <si>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</si>
  <si>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</si>
  <si>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</si>
  <si>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</si>
  <si>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</si>
  <si>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</si>
  <si>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</si>
  <si>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</si>
  <si>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</si>
  <si>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</si>
  <si>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</si>
  <si>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</si>
  <si>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</si>
  <si>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</si>
  <si>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</si>
  <si>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</si>
  <si>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</si>
  <si>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</si>
  <si>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</si>
  <si>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</si>
  <si>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</si>
  <si>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</si>
  <si>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</si>
  <si>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</si>
  <si>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</si>
  <si>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</si>
  <si>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</si>
  <si>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</si>
  <si>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</si>
  <si>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</si>
  <si>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</si>
  <si>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</si>
  <si>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</si>
  <si>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</si>
  <si>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</si>
  <si>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</si>
  <si>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</si>
  <si>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</si>
  <si>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</si>
  <si>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</si>
  <si>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</si>
  <si>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</si>
  <si>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</si>
  <si>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</si>
  <si>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</si>
  <si>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</si>
  <si>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</si>
  <si>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</si>
  <si>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</si>
  <si>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</si>
  <si>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</si>
  <si>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</si>
  <si>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</si>
  <si>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</si>
  <si>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</si>
  <si>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</si>
  <si>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</si>
  <si>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</si>
  <si>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</si>
  <si>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</si>
  <si>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</si>
  <si>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</si>
  <si>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</si>
  <si>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</si>
  <si>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</si>
  <si>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</si>
  <si>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</si>
  <si>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</si>
  <si>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</si>
  <si>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</si>
  <si>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</si>
  <si>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</si>
  <si>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</si>
  <si>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</si>
  <si>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</si>
  <si>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</si>
  <si>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</si>
  <si>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</si>
  <si>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</si>
  <si>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</si>
  <si>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</si>
  <si>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</si>
  <si>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</si>
  <si>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</si>
  <si>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</si>
  <si>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</si>
  <si>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</si>
  <si>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</si>
  <si>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</si>
  <si>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</si>
  <si>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</si>
  <si>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</si>
  <si>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</si>
  <si>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</si>
  <si>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</si>
  <si>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</si>
  <si>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</si>
  <si>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</si>
  <si>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</si>
  <si>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</si>
  <si>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</si>
  <si>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</si>
  <si>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</si>
  <si>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</si>
  <si>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</si>
  <si>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</si>
  <si>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</si>
  <si>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</si>
  <si>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</si>
  <si>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</si>
  <si>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</si>
  <si>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</si>
  <si>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</si>
  <si>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</si>
  <si>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</si>
  <si>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</si>
  <si>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</si>
  <si>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</si>
  <si>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</si>
  <si>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</si>
  <si>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</si>
  <si>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</si>
  <si>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</si>
  <si>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</si>
  <si>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</si>
  <si>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</si>
  <si>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</si>
  <si>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</si>
  <si>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</si>
  <si>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</si>
  <si>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</si>
  <si>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</si>
  <si>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</si>
  <si>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</si>
  <si>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</si>
  <si>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</si>
  <si>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</si>
  <si>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</si>
  <si>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</si>
  <si>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</si>
  <si>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</si>
  <si>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</si>
  <si>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</si>
  <si>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</si>
  <si>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</si>
  <si>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</si>
  <si>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</si>
  <si>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</si>
  <si>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</si>
  <si>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</si>
  <si>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</si>
  <si>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</si>
  <si>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</si>
  <si>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</si>
  <si>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</si>
  <si>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</si>
  <si>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</si>
  <si>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</si>
  <si>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</si>
  <si>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</si>
  <si>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</si>
  <si>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</si>
  <si>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</si>
  <si>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</si>
  <si>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</si>
  <si>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</si>
  <si>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</si>
  <si>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</si>
  <si>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</si>
  <si>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</si>
  <si>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</si>
  <si>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</si>
  <si>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</si>
  <si>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</si>
  <si>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</si>
  <si>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</si>
  <si>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</si>
  <si>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</si>
  <si>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</si>
  <si>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</si>
  <si>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</si>
  <si>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</si>
  <si>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</si>
  <si>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</si>
  <si>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</si>
  <si>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</si>
  <si>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</si>
  <si>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</si>
  <si>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</si>
  <si>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</si>
  <si>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</si>
  <si>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</si>
  <si>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</si>
  <si>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</si>
  <si>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</si>
  <si>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</si>
  <si>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</si>
  <si>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</si>
  <si>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</si>
  <si>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</si>
  <si>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</si>
  <si>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</si>
  <si>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</si>
  <si>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</si>
  <si>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</si>
  <si>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</si>
  <si>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</si>
  <si>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</si>
  <si>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</si>
  <si>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</si>
  <si>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</si>
  <si>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</si>
  <si>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</si>
  <si>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</si>
  <si>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</si>
  <si>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</si>
  <si>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</si>
  <si>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</si>
  <si>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</si>
  <si>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</si>
  <si>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</si>
  <si>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</si>
  <si>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</si>
  <si>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</si>
  <si>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</si>
  <si>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</si>
  <si>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</si>
  <si>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</si>
  <si>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</si>
  <si>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</si>
  <si>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</si>
  <si>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</si>
  <si>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</si>
  <si>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</si>
  <si>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</si>
  <si>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</si>
  <si>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</si>
  <si>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</si>
  <si>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</si>
  <si>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</si>
  <si>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</si>
  <si>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</si>
  <si>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</si>
  <si>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</si>
  <si>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</si>
  <si>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</si>
  <si>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</si>
  <si>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</si>
  <si>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</si>
  <si>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</si>
  <si>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</si>
  <si>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</si>
  <si>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</si>
  <si>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</si>
  <si>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</si>
  <si>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</si>
  <si>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</si>
  <si>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</si>
  <si>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</si>
  <si>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</si>
  <si>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</si>
  <si>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</si>
  <si>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</si>
  <si>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</si>
  <si>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</si>
  <si>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</si>
  <si>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</si>
  <si>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</si>
  <si>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</si>
  <si>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</si>
  <si>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</si>
  <si>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</si>
  <si>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</si>
  <si>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</si>
  <si>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</si>
  <si>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</si>
  <si>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</si>
  <si>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</si>
  <si>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</si>
  <si>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</si>
  <si>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</si>
  <si>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</si>
  <si>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</si>
  <si>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</si>
  <si>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</si>
  <si>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</si>
  <si>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</si>
  <si>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</si>
  <si>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</si>
  <si>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</si>
  <si>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</si>
  <si>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</si>
  <si>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</si>
  <si>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</si>
  <si>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</si>
  <si>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</si>
  <si>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</si>
  <si>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</si>
  <si>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</si>
  <si>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</si>
  <si>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</si>
  <si>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</si>
  <si>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</si>
  <si>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</si>
  <si>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</si>
  <si>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</si>
  <si>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</si>
  <si>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</si>
  <si>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</si>
  <si>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</si>
  <si>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</si>
  <si>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</si>
  <si>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</si>
  <si>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</si>
  <si>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</si>
  <si>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</si>
  <si>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</si>
  <si>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</si>
  <si>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</si>
  <si>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</si>
  <si>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</si>
  <si>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</si>
  <si>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</si>
  <si>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</si>
  <si>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</si>
  <si>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</si>
  <si>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</si>
  <si>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</si>
  <si>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</si>
  <si>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</si>
  <si>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</si>
  <si>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</si>
  <si>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</si>
  <si>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</si>
  <si>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</si>
  <si>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</si>
  <si>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</si>
  <si>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</si>
  <si>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</si>
  <si>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</si>
  <si>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</si>
  <si>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</si>
  <si>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</si>
  <si>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</si>
  <si>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</si>
  <si>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</si>
  <si>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</si>
  <si>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</si>
  <si>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</si>
  <si>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</si>
  <si>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</si>
  <si>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</si>
  <si>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</si>
  <si>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</si>
  <si>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</si>
  <si>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</si>
  <si>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</si>
  <si>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</si>
  <si>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</si>
  <si>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</si>
  <si>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</si>
  <si>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</si>
  <si>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</si>
  <si>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</si>
  <si>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</si>
  <si>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</si>
  <si>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</si>
  <si>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</si>
  <si>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</si>
  <si>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</si>
  <si>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</si>
  <si>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</si>
  <si>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</si>
  <si>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</si>
  <si>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</si>
  <si>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</si>
  <si>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</si>
  <si>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</si>
  <si>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</si>
  <si>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</si>
  <si>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</si>
  <si>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</si>
  <si>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</si>
  <si>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</si>
  <si>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</si>
  <si>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</si>
  <si>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</si>
  <si>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</si>
  <si>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</si>
  <si>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</si>
  <si>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</si>
  <si>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</si>
  <si>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</si>
  <si>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</si>
  <si>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</si>
  <si>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</si>
  <si>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</si>
  <si>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</si>
  <si>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</si>
  <si>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</si>
  <si>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</si>
  <si>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</si>
  <si>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</si>
  <si>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</si>
  <si>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</si>
  <si>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</si>
  <si>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</si>
  <si>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</si>
  <si>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</si>
  <si>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</si>
  <si>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</si>
  <si>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</si>
  <si>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</si>
  <si>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</si>
  <si>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</si>
  <si>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</si>
  <si>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</si>
  <si>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</si>
  <si>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</si>
  <si>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</si>
  <si>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</si>
  <si>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</si>
  <si>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</si>
  <si>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</si>
  <si>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</si>
  <si>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</si>
  <si>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</si>
  <si>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</si>
  <si>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</si>
  <si>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</si>
  <si>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</si>
  <si>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</si>
  <si>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</si>
  <si>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</si>
  <si>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</si>
  <si>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</si>
  <si>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</si>
  <si>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</si>
  <si>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</si>
  <si>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</si>
  <si>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</si>
  <si>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</si>
  <si>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</si>
  <si>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</si>
  <si>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</si>
  <si>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</si>
  <si>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</si>
  <si>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</si>
  <si>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</si>
  <si>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</si>
  <si>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</si>
  <si>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</si>
  <si>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</si>
  <si>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</si>
  <si>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</si>
  <si>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</si>
  <si>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</si>
  <si>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</si>
  <si>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</si>
  <si>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</si>
  <si>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</si>
  <si>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</si>
  <si>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</si>
  <si>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</si>
  <si>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</si>
  <si>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</si>
  <si>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</si>
  <si>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</si>
  <si>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</si>
  <si>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</si>
  <si>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</si>
  <si>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</si>
  <si>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</si>
  <si>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</si>
  <si>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</si>
  <si>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</si>
  <si>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</si>
  <si>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</si>
  <si>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</si>
  <si>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</si>
  <si>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</si>
  <si>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</si>
  <si>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</si>
  <si>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</si>
  <si>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</si>
  <si>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</si>
  <si>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</si>
  <si>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</si>
  <si>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</si>
  <si>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</si>
  <si>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</si>
  <si>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</si>
  <si>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</si>
  <si>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</si>
  <si>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</si>
  <si>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</si>
  <si>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</si>
  <si>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</si>
  <si>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</si>
  <si>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</si>
  <si>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</si>
  <si>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</si>
  <si>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</si>
  <si>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</si>
  <si>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</si>
  <si>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</si>
  <si>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</si>
  <si>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</si>
  <si>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</si>
  <si>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</si>
  <si>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</si>
  <si>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</si>
  <si>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</si>
  <si>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</si>
  <si>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</si>
  <si>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</si>
  <si>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</si>
  <si>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</si>
  <si>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</si>
  <si>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</si>
  <si>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</si>
  <si>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</si>
  <si>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</si>
  <si>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</si>
  <si>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</si>
  <si>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</si>
  <si>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</si>
  <si>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</si>
  <si>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</si>
  <si>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</si>
  <si>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</si>
  <si>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</si>
  <si>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</si>
  <si>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</si>
  <si>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</si>
  <si>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</si>
  <si>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</si>
  <si>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</si>
  <si>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</si>
  <si>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</si>
  <si>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</si>
  <si>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</si>
  <si>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</si>
  <si>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</si>
  <si>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</si>
  <si>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</si>
  <si>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</si>
  <si>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</si>
  <si>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</si>
  <si>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</si>
  <si>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</si>
  <si>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</si>
  <si>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</si>
  <si>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</si>
  <si>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</si>
  <si>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</si>
  <si>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</si>
  <si>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</si>
  <si>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</si>
  <si>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</si>
  <si>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</si>
  <si>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</si>
  <si>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</si>
  <si>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</si>
  <si>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</si>
  <si>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</si>
  <si>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</si>
  <si>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</si>
  <si>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</si>
  <si>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</si>
  <si>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</si>
  <si>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</si>
  <si>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</si>
  <si>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</si>
  <si>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</si>
  <si>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</si>
  <si>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</si>
  <si>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</si>
  <si>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</si>
  <si>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</si>
  <si>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</si>
  <si>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</si>
  <si>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</si>
  <si>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</si>
  <si>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</si>
  <si>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</si>
  <si>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</si>
  <si>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</si>
  <si>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</si>
  <si>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</si>
  <si>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</si>
  <si>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</si>
  <si>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</si>
  <si>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</si>
  <si>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</si>
  <si>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</si>
  <si>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</si>
  <si>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</si>
  <si>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</si>
  <si>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</si>
  <si>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</si>
  <si>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</si>
  <si>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</si>
  <si>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</si>
  <si>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</si>
  <si>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</si>
  <si>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</si>
  <si>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</si>
  <si>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</si>
  <si>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</si>
  <si>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</si>
  <si>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</si>
  <si>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</si>
  <si>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</si>
  <si>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</si>
  <si>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</si>
  <si>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</si>
  <si>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</si>
  <si>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</si>
  <si>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</si>
  <si>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</si>
  <si>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</si>
  <si>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</si>
  <si>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</si>
  <si>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</si>
  <si>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</si>
  <si>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</si>
  <si>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</si>
  <si>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</si>
  <si>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</si>
  <si>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</si>
  <si>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</si>
  <si>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</si>
  <si>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</si>
  <si>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</si>
  <si>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</si>
  <si>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</si>
  <si>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</si>
  <si>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</si>
  <si>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</si>
  <si>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</si>
  <si>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</si>
  <si>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</si>
  <si>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</si>
  <si>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</si>
  <si>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</si>
  <si>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</si>
  <si>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</si>
  <si>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</si>
  <si>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</si>
  <si>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</si>
  <si>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</si>
  <si>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</si>
  <si>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</si>
  <si>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</si>
  <si>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</si>
  <si>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</si>
  <si>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</si>
  <si>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</si>
  <si>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</si>
  <si>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</si>
  <si>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</si>
  <si>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</si>
  <si>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</si>
  <si>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</si>
  <si>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</si>
  <si>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</si>
  <si>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</si>
  <si>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</si>
  <si>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</si>
  <si>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</si>
  <si>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</si>
  <si>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</si>
  <si>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</si>
  <si>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</si>
  <si>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</si>
  <si>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</si>
  <si>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</si>
  <si>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</si>
  <si>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</si>
  <si>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</si>
  <si>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</si>
  <si>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</si>
  <si>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</si>
  <si>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</si>
  <si>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</si>
  <si>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</si>
  <si>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</si>
  <si>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</si>
  <si>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</si>
  <si>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</si>
  <si>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</si>
  <si>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</si>
  <si>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</si>
  <si>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</si>
  <si>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</si>
  <si>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</si>
  <si>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</si>
  <si>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</si>
  <si>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</si>
  <si>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</si>
  <si>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</si>
  <si>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</si>
  <si>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</si>
  <si>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</si>
  <si>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</si>
  <si>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</si>
  <si>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</si>
  <si>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</si>
  <si>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</si>
  <si>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</si>
  <si>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</si>
  <si>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</si>
  <si>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</si>
  <si>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</si>
  <si>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</si>
  <si>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</si>
  <si>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</si>
  <si>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</si>
  <si>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</si>
  <si>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</si>
  <si>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</si>
  <si>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</si>
  <si>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</si>
  <si>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</si>
  <si>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</si>
  <si>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</si>
  <si>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</si>
  <si>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</si>
  <si>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</si>
  <si>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</si>
  <si>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</si>
  <si>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</si>
  <si>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</si>
  <si>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</si>
  <si>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</si>
  <si>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</si>
  <si>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</si>
  <si>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</si>
  <si>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</si>
  <si>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</si>
  <si>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</si>
  <si>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</si>
  <si>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</si>
  <si>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</si>
  <si>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</si>
  <si>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</si>
  <si>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</si>
  <si>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</si>
  <si>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</si>
  <si>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</si>
  <si>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</si>
  <si>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</si>
  <si>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</si>
  <si>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</si>
  <si>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</si>
  <si>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</si>
  <si>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</si>
  <si>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</si>
  <si>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</si>
  <si>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</si>
  <si>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</si>
  <si>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</si>
  <si>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</si>
  <si>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</si>
  <si>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</si>
  <si>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</si>
  <si>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</si>
  <si>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</si>
  <si>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</si>
  <si>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</si>
  <si>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</si>
  <si>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</si>
  <si>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</si>
  <si>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</si>
  <si>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</si>
  <si>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</si>
  <si>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</si>
  <si>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</si>
  <si>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</si>
  <si>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</si>
  <si>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</si>
  <si>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</si>
  <si>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</si>
  <si>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</si>
  <si>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</si>
  <si>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</si>
  <si>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</si>
  <si>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</si>
  <si>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</si>
  <si>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</si>
  <si>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</si>
  <si>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</si>
  <si>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</si>
  <si>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</si>
  <si>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</si>
  <si>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</si>
  <si>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</si>
  <si>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</si>
  <si>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</si>
  <si>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</si>
  <si>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</si>
  <si>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</si>
  <si>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</si>
  <si>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</si>
  <si>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</si>
  <si>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</si>
  <si>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</si>
  <si>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</si>
  <si>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</si>
  <si>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</si>
  <si>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</si>
  <si>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</si>
  <si>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</si>
  <si>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</si>
  <si>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</si>
  <si>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</si>
  <si>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</si>
  <si>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</si>
  <si>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</si>
  <si>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</si>
  <si>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</si>
  <si>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</si>
  <si>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</si>
  <si>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</si>
  <si>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</si>
  <si>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</si>
  <si>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</si>
  <si>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</si>
  <si>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</si>
  <si>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</si>
  <si>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</si>
  <si>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</si>
  <si>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</si>
  <si>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</si>
  <si>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</si>
  <si>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</si>
  <si>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</si>
  <si>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</si>
  <si>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</si>
  <si>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</si>
  <si>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</si>
  <si>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</si>
  <si>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</si>
  <si>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</si>
  <si>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</si>
  <si>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</si>
  <si>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</si>
  <si>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</si>
  <si>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</si>
  <si>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</si>
  <si>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</si>
  <si>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</si>
  <si>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</si>
  <si>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</si>
  <si>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</si>
  <si>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</si>
  <si>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</si>
  <si>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</si>
  <si>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</si>
  <si>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</si>
  <si>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</si>
  <si>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</si>
  <si>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</si>
  <si>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</si>
  <si>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</si>
  <si>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</si>
  <si>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</si>
  <si>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</si>
  <si>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</si>
  <si>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</si>
  <si>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</si>
  <si>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</si>
  <si>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</si>
  <si>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</si>
  <si>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</si>
  <si>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</si>
  <si>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</si>
  <si>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</si>
  <si>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</si>
  <si>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</si>
  <si>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</si>
  <si>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</si>
  <si>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</si>
  <si>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</si>
  <si>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</si>
  <si>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</si>
  <si>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</si>
  <si>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</si>
  <si>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</si>
  <si>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</si>
  <si>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</si>
  <si>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</si>
  <si>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</si>
  <si>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</si>
  <si>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</si>
  <si>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</si>
  <si>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</si>
  <si>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</si>
  <si>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</si>
  <si>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</si>
  <si>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</si>
  <si>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</si>
  <si>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</si>
  <si>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</si>
  <si>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</si>
  <si>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</si>
  <si>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</si>
  <si>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</si>
  <si>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</si>
  <si>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</si>
  <si>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</si>
  <si>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</si>
  <si>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</si>
  <si>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</si>
  <si>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</si>
  <si>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</si>
  <si>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</si>
  <si>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</si>
  <si>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</si>
  <si>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</si>
  <si>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</si>
  <si>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</si>
  <si>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</si>
  <si>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</si>
  <si>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</si>
  <si>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</si>
  <si>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</si>
  <si>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</si>
  <si>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</si>
  <si>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</si>
  <si>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</si>
  <si>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</si>
  <si>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</si>
  <si>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</si>
  <si>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</si>
  <si>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</si>
  <si>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</si>
  <si>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</si>
  <si>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</si>
  <si>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</si>
  <si>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</si>
  <si>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</si>
  <si>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</si>
  <si>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</si>
  <si>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</si>
  <si>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</si>
  <si>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</si>
  <si>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</si>
  <si>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</si>
  <si>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</si>
  <si>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</si>
  <si>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</si>
  <si>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</si>
  <si>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</si>
  <si>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</si>
  <si>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</si>
  <si>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</si>
  <si>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</si>
  <si>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</si>
  <si>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</si>
  <si>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</si>
  <si>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</si>
  <si>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</si>
  <si>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</si>
  <si>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</si>
  <si>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</si>
  <si>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</si>
  <si>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</si>
  <si>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</si>
  <si>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</si>
  <si>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</si>
  <si>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</si>
  <si>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</si>
  <si>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</si>
  <si>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</si>
  <si>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</si>
  <si>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</si>
  <si>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</si>
  <si>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</si>
  <si>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</si>
  <si>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</si>
  <si>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</si>
  <si>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</si>
  <si>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</si>
  <si>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</si>
  <si>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</si>
  <si>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</si>
  <si>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</si>
  <si>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</si>
  <si>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</si>
  <si>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</si>
  <si>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</si>
  <si>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</si>
  <si>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</si>
  <si>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</si>
  <si>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</si>
  <si>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</si>
  <si>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</si>
  <si>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</si>
  <si>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</si>
  <si>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</si>
  <si>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</si>
  <si>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</si>
  <si>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</si>
  <si>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</si>
  <si>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</si>
  <si>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</si>
  <si>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</si>
  <si>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</si>
  <si>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</si>
  <si>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</si>
  <si>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</si>
  <si>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</si>
  <si>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</si>
  <si>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</si>
  <si>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</si>
  <si>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</si>
  <si>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</si>
  <si>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</si>
  <si>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</si>
  <si>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</si>
  <si>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</si>
  <si>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</si>
  <si>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</si>
  <si>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</si>
  <si>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</si>
  <si>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</si>
  <si>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</si>
  <si>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</si>
  <si>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</si>
  <si>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</si>
  <si>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</si>
  <si>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</si>
  <si>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</si>
  <si>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</si>
  <si>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</si>
  <si>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</si>
  <si>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</si>
  <si>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</si>
  <si>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</si>
  <si>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</si>
  <si>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</si>
  <si>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</si>
  <si>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</si>
  <si>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</si>
  <si>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</si>
  <si>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</si>
  <si>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</si>
  <si>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</si>
  <si>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</si>
  <si>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</si>
  <si>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</si>
  <si>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</si>
  <si>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</si>
  <si>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</si>
  <si>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</si>
  <si>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</si>
  <si>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</si>
  <si>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</si>
  <si>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</si>
  <si>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</si>
  <si>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</si>
  <si>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</si>
  <si>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</si>
  <si>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</si>
  <si>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</si>
  <si>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</si>
  <si>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</si>
  <si>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</si>
  <si>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</si>
  <si>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</si>
  <si>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</si>
  <si>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</si>
  <si>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</si>
  <si>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</si>
  <si>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</si>
  <si>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</si>
  <si>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</si>
  <si>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</si>
  <si>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</si>
  <si>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</si>
  <si>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</si>
  <si>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</si>
  <si>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</si>
  <si>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</si>
  <si>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</si>
  <si>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</si>
  <si>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</si>
  <si>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</si>
  <si>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</si>
  <si>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</si>
  <si>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</si>
  <si>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</si>
  <si>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</si>
  <si>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</si>
  <si>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</si>
  <si>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</si>
  <si>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</si>
  <si>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</si>
  <si>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</si>
  <si>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</si>
  <si>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</si>
  <si>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</si>
  <si>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</si>
  <si>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</si>
  <si>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</si>
  <si>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</si>
  <si>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</si>
  <si>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</si>
  <si>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</si>
  <si>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</si>
  <si>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</si>
  <si>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</si>
  <si>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</si>
  <si>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</si>
  <si>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</si>
  <si>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</si>
  <si>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</si>
  <si>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</si>
  <si>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</si>
  <si>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</si>
  <si>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</si>
  <si>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</si>
  <si>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</si>
  <si>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</si>
  <si>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</si>
  <si>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</si>
  <si>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</si>
  <si>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</si>
  <si>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</si>
  <si>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</si>
  <si>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</si>
  <si>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</si>
  <si>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</si>
  <si>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</si>
  <si>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</si>
  <si>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</si>
  <si>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</si>
  <si>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</si>
  <si>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</si>
  <si>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</si>
  <si>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</si>
  <si>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</si>
  <si>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</si>
  <si>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</si>
  <si>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</si>
  <si>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</si>
  <si>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</si>
  <si>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</si>
  <si>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</si>
  <si>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</si>
  <si>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</si>
  <si>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</si>
  <si>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</si>
  <si>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</si>
  <si>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</si>
  <si>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</si>
  <si>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</si>
  <si>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</si>
  <si>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</si>
  <si>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</si>
  <si>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</si>
  <si>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</si>
  <si>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</si>
  <si>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</si>
  <si>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</si>
  <si>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</si>
  <si>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</si>
  <si>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</si>
  <si>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</si>
  <si>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</si>
  <si>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</si>
  <si>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</si>
  <si>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</si>
  <si>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</si>
  <si>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</si>
  <si>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</si>
  <si>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</si>
  <si>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</si>
  <si>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</si>
  <si>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</si>
  <si>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</si>
  <si>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</si>
  <si>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</si>
  <si>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</si>
  <si>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</si>
  <si>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</si>
  <si>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</si>
  <si>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</si>
  <si>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</si>
  <si>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</si>
  <si>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</si>
  <si>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</si>
  <si>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</si>
  <si>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</si>
  <si>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</si>
  <si>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</si>
  <si>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</si>
  <si>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</si>
  <si>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</si>
  <si>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</si>
  <si>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</si>
  <si>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</si>
  <si>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</si>
  <si>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</si>
  <si>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</si>
  <si>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</si>
  <si>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</si>
  <si>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</si>
  <si>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</si>
  <si>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</si>
  <si>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</si>
  <si>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</si>
  <si>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</si>
  <si>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</si>
  <si>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</si>
  <si>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</si>
  <si>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</si>
  <si>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</si>
  <si>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</si>
  <si>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</si>
  <si>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</si>
  <si>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</si>
  <si>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</si>
  <si>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</si>
  <si>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</si>
  <si>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</si>
  <si>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</si>
  <si>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</si>
  <si>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</si>
  <si>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</si>
  <si>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</si>
  <si>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</si>
  <si>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</si>
  <si>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</si>
  <si>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</si>
  <si>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</si>
  <si>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</si>
  <si>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</si>
  <si>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</si>
  <si>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</si>
  <si>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</si>
  <si>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</si>
  <si>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</si>
  <si>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</si>
  <si>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</si>
  <si>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</si>
  <si>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</si>
  <si>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</si>
  <si>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</si>
  <si>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</si>
  <si>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</si>
  <si>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</si>
  <si>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</si>
  <si>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</si>
  <si>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</si>
  <si>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</si>
  <si>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</si>
  <si>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</si>
  <si>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</si>
  <si>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</si>
  <si>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</si>
  <si>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</si>
  <si>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</si>
  <si>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</si>
  <si>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</si>
  <si>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</si>
  <si>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</si>
  <si>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</si>
  <si>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</si>
  <si>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</si>
  <si>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</si>
  <si>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</si>
  <si>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</si>
  <si>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</si>
  <si>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</si>
  <si>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</si>
  <si>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</si>
  <si>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</si>
  <si>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</si>
  <si>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</si>
  <si>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</si>
  <si>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</si>
  <si>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</si>
  <si>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</si>
  <si>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</si>
  <si>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</si>
  <si>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</si>
  <si>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</si>
  <si>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</si>
  <si>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</si>
  <si>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</si>
  <si>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</si>
  <si>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</si>
  <si>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</si>
  <si>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</si>
  <si>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</si>
  <si>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</si>
  <si>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</si>
  <si>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</si>
  <si>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</si>
  <si>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</si>
  <si>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</si>
  <si>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</si>
  <si>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</si>
  <si>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</si>
  <si>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</si>
  <si>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</si>
  <si>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</si>
  <si>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</si>
  <si>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</si>
  <si>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</si>
  <si>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</si>
  <si>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</si>
  <si>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</si>
  <si>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</si>
  <si>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</si>
  <si>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</si>
  <si>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</si>
  <si>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</si>
  <si>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</si>
  <si>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</si>
  <si>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</si>
  <si>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</si>
  <si>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</si>
  <si>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</si>
  <si>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</si>
  <si>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</si>
  <si>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</si>
  <si>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</si>
  <si>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</si>
  <si>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</si>
  <si>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</si>
  <si>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</si>
  <si>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</si>
  <si>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</si>
  <si>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</si>
  <si>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</si>
  <si>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</si>
  <si>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</si>
  <si>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</si>
  <si>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</si>
  <si>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</si>
  <si>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</si>
  <si>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</si>
  <si>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</si>
  <si>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</si>
  <si>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</si>
  <si>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</si>
  <si>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</si>
  <si>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</si>
  <si>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</si>
  <si>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</si>
  <si>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</si>
  <si>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</si>
  <si>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</si>
  <si>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</si>
  <si>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</si>
  <si>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</si>
  <si>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</si>
  <si>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</si>
  <si>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</si>
  <si>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</si>
  <si>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</si>
  <si>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</si>
  <si>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</si>
  <si>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</si>
  <si>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</si>
  <si>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</si>
  <si>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</si>
  <si>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</si>
  <si>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</si>
  <si>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</si>
  <si>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</si>
  <si>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</si>
  <si>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</si>
  <si>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</si>
  <si>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</si>
  <si>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</si>
  <si>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</si>
  <si>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</si>
  <si>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</si>
  <si>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</si>
  <si>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</si>
  <si>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</si>
  <si>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</si>
  <si>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</si>
  <si>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</si>
  <si>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</si>
  <si>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</si>
  <si>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</si>
  <si>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</si>
  <si>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</si>
  <si>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</si>
  <si>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</si>
  <si>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</si>
  <si>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</si>
  <si>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</si>
  <si>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</si>
  <si>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</si>
  <si>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</si>
  <si>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</si>
  <si>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</si>
  <si>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</si>
  <si>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</si>
  <si>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</si>
  <si>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</si>
  <si>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</si>
  <si>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</si>
  <si>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</si>
  <si>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</si>
  <si>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</si>
  <si>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</si>
  <si>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</si>
  <si>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</si>
  <si>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</si>
  <si>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</si>
  <si>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</si>
  <si>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</si>
  <si>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</si>
  <si>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</si>
  <si>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</si>
  <si>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</si>
  <si>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</si>
  <si>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</si>
  <si>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</si>
  <si>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</si>
  <si>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</si>
  <si>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</si>
  <si>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</si>
  <si>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</si>
  <si>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</si>
  <si>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</si>
  <si>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</si>
  <si>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</si>
  <si>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</si>
  <si>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</si>
  <si>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</si>
  <si>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</si>
  <si>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</si>
  <si>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</si>
  <si>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</si>
  <si>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</si>
  <si>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</si>
  <si>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</si>
  <si>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</si>
  <si>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</si>
  <si>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</si>
  <si>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</si>
  <si>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</si>
  <si>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</si>
  <si>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</si>
  <si>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</si>
  <si>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</si>
  <si>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</si>
  <si>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</si>
  <si>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</si>
  <si>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</si>
  <si>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</si>
  <si>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</si>
  <si>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</si>
  <si>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</si>
  <si>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</si>
  <si>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</si>
  <si>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</si>
  <si>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</si>
  <si>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</si>
  <si>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</si>
  <si>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</si>
  <si>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</si>
  <si>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</si>
  <si>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</si>
  <si>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</si>
  <si>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</si>
  <si>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</si>
  <si>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</si>
  <si>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</si>
  <si>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</si>
  <si>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</si>
  <si>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</si>
  <si>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</si>
  <si>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</si>
  <si>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</si>
  <si>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</si>
  <si>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</si>
  <si>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</si>
  <si>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</si>
  <si>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</si>
  <si>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</si>
  <si>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</si>
  <si>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</si>
  <si>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</si>
  <si>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</si>
  <si>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</si>
  <si>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</si>
  <si>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</si>
  <si>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</si>
  <si>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</si>
  <si>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</si>
  <si>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</si>
  <si>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</si>
  <si>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</si>
  <si>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</si>
  <si>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</si>
  <si>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</si>
  <si>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</si>
  <si>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</si>
  <si>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</si>
  <si>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</si>
  <si>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</si>
  <si>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</si>
  <si>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</si>
  <si>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</si>
  <si>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</si>
  <si>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</si>
  <si>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</si>
  <si>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</si>
  <si>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</si>
  <si>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</si>
  <si>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</si>
  <si>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</si>
  <si>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</si>
  <si>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</si>
  <si>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</si>
  <si>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</si>
  <si>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</si>
  <si>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</si>
  <si>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</si>
  <si>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</si>
  <si>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</si>
  <si>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</si>
  <si>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</si>
  <si>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</si>
  <si>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</si>
  <si>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</si>
  <si>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</si>
  <si>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</si>
  <si>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</si>
  <si>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</si>
  <si>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</si>
  <si>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</si>
  <si>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</si>
  <si>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</si>
  <si>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</si>
  <si>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</si>
  <si>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</si>
  <si>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</si>
  <si>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</si>
  <si>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</si>
  <si>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</si>
  <si>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</si>
  <si>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</si>
  <si>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</si>
  <si>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</si>
  <si>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</si>
  <si>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</si>
  <si>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</si>
  <si>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</si>
  <si>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</si>
  <si>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</si>
  <si>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</si>
  <si>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</si>
  <si>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</si>
  <si>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</si>
  <si>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</si>
  <si>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</si>
  <si>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</si>
  <si>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</si>
  <si>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</si>
  <si>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</si>
  <si>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</si>
  <si>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</si>
  <si>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</si>
  <si>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</si>
  <si>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</si>
  <si>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</si>
  <si>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</si>
  <si>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</si>
  <si>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</si>
  <si>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</si>
  <si>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</si>
  <si>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</si>
  <si>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</si>
  <si>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</si>
  <si>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</si>
  <si>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</si>
  <si>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</si>
  <si>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</si>
  <si>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</si>
  <si>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</si>
  <si>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</si>
  <si>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</si>
  <si>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</si>
  <si>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</si>
  <si>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</si>
  <si>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</si>
  <si>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</si>
  <si>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</si>
  <si>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</si>
  <si>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</si>
  <si>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</si>
  <si>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</si>
  <si>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</si>
  <si>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</si>
  <si>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</si>
  <si>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</si>
  <si>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</si>
  <si>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</si>
  <si>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</si>
  <si>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</si>
  <si>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</si>
  <si>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</si>
  <si>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</si>
  <si>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</si>
  <si>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</si>
  <si>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</si>
  <si>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</si>
  <si>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</si>
  <si>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</si>
  <si>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</si>
  <si>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</si>
  <si>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</si>
  <si>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</si>
  <si>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</si>
  <si>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</si>
  <si>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</si>
  <si>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</si>
  <si>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</si>
  <si>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</si>
  <si>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</si>
  <si>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</si>
  <si>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</si>
  <si>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</si>
  <si>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</si>
  <si>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</si>
  <si>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</si>
  <si>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</si>
  <si>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</si>
  <si>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</si>
  <si>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</si>
  <si>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</si>
  <si>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</si>
  <si>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</si>
  <si>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</si>
  <si>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</si>
  <si>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</si>
  <si>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</si>
  <si>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</si>
  <si>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</si>
  <si>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</si>
  <si>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</si>
  <si>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</si>
  <si>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</si>
  <si>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</si>
  <si>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</si>
  <si>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</si>
  <si>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</si>
  <si>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</si>
  <si>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</si>
  <si>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</si>
  <si>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</si>
  <si>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</si>
  <si>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</si>
  <si>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</si>
  <si>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</si>
  <si>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</si>
  <si>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</si>
  <si>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</si>
  <si>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</si>
  <si>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</si>
  <si>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</si>
  <si>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</si>
  <si>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</si>
  <si>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</si>
  <si>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</si>
  <si>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</si>
  <si>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</si>
  <si>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</si>
  <si>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</si>
  <si>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</si>
  <si>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</si>
  <si>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</si>
  <si>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</si>
  <si>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</si>
  <si>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</si>
  <si>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</si>
  <si>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</si>
  <si>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</si>
  <si>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</si>
  <si>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</si>
  <si>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</si>
  <si>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</si>
  <si>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</si>
  <si>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</si>
  <si>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</si>
  <si>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</si>
  <si>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</si>
  <si>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</si>
  <si>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</si>
  <si>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</si>
  <si>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</si>
  <si>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</si>
  <si>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</si>
  <si>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</si>
  <si>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</si>
  <si>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</si>
  <si>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</si>
  <si>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</si>
  <si>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</si>
  <si>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</si>
  <si>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</si>
  <si>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</si>
  <si>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</si>
  <si>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</si>
  <si>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</si>
  <si>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</si>
  <si>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</si>
  <si>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</si>
  <si>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</si>
  <si>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</si>
  <si>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</si>
  <si>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</si>
  <si>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</si>
  <si>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</si>
  <si>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</si>
  <si>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</si>
  <si>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</si>
  <si>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</si>
  <si>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</si>
  <si>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</si>
  <si>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</si>
  <si>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</si>
  <si>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</si>
  <si>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</si>
  <si>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</si>
  <si>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</si>
  <si>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</si>
  <si>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</si>
  <si>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</si>
  <si>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</si>
  <si>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</si>
  <si>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</si>
  <si>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</si>
  <si>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</si>
  <si>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</si>
  <si>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</si>
  <si>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</si>
  <si>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</si>
  <si>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</si>
  <si>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</si>
  <si>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</si>
  <si>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</si>
  <si>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</si>
  <si>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</si>
  <si>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</si>
  <si>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</si>
  <si>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</si>
  <si>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</si>
  <si>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</si>
  <si>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</si>
  <si>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</si>
  <si>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</si>
  <si>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</si>
  <si>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</si>
  <si>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</si>
  <si>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</si>
  <si>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</si>
  <si>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</si>
  <si>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</si>
  <si>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</si>
  <si>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</si>
  <si>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</si>
  <si>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</si>
  <si>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</si>
  <si>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</si>
  <si>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</si>
  <si>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</si>
  <si>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</si>
  <si>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</si>
  <si>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</si>
  <si>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</si>
  <si>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</si>
  <si>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</si>
  <si>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</si>
  <si>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</si>
  <si>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</si>
  <si>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</si>
  <si>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</si>
  <si>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</si>
  <si>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</si>
  <si>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</si>
  <si>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</si>
  <si>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</si>
  <si>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</si>
  <si>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</si>
  <si>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</si>
  <si>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</si>
  <si>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</si>
  <si>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</si>
  <si>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</si>
  <si>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</si>
  <si>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</si>
  <si>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</si>
  <si>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</si>
  <si>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</si>
  <si>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</si>
  <si>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</si>
  <si>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</si>
  <si>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</si>
  <si>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</si>
  <si>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</si>
  <si>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</si>
  <si>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</si>
  <si>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</si>
  <si>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</si>
  <si>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</si>
  <si>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</si>
  <si>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</si>
  <si>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</si>
  <si>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</si>
  <si>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</si>
  <si>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</si>
  <si>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</si>
  <si>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</si>
  <si>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</si>
  <si>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</si>
  <si>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</si>
  <si>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</si>
  <si>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</si>
  <si>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</si>
  <si>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</si>
  <si>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</si>
  <si>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</si>
  <si>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</si>
  <si>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</si>
  <si>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</si>
  <si>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</si>
  <si>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</si>
  <si>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</si>
  <si>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</si>
  <si>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</si>
  <si>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</si>
  <si>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</si>
  <si>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</si>
  <si>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</si>
  <si>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</si>
  <si>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</si>
  <si>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</si>
  <si>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</si>
  <si>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</si>
  <si>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</si>
  <si>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</si>
  <si>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</si>
  <si>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</si>
  <si>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</si>
  <si>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</si>
  <si>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</si>
  <si>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</si>
  <si>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</si>
  <si>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</si>
  <si>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</si>
  <si>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</si>
  <si>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</si>
  <si>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</si>
  <si>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</si>
  <si>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</si>
  <si>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</si>
  <si>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</si>
  <si>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</si>
  <si>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</si>
  <si>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</si>
  <si>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</si>
  <si>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</si>
  <si>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</si>
  <si>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</si>
  <si>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</si>
  <si>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</si>
  <si>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</si>
  <si>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</si>
  <si>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</si>
  <si>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</si>
  <si>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</si>
  <si>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</si>
  <si>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</si>
  <si>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</si>
  <si>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</si>
  <si>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</si>
  <si>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</si>
  <si>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</si>
  <si>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</si>
  <si>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</si>
  <si>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</si>
  <si>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</si>
  <si>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</si>
  <si>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</si>
  <si>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</si>
  <si>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</si>
  <si>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</si>
  <si>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</si>
  <si>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</si>
  <si>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</si>
  <si>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</si>
  <si>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</si>
  <si>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</si>
  <si>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</si>
  <si>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</si>
  <si>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</si>
  <si>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</si>
  <si>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</si>
  <si>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</si>
  <si>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</si>
  <si>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</si>
  <si>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</si>
  <si>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</si>
  <si>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</si>
  <si>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</si>
  <si>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</si>
  <si>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</si>
  <si>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</si>
  <si>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</si>
  <si>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</si>
  <si>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</si>
  <si>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</si>
  <si>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</si>
  <si>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</si>
  <si>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</si>
  <si>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</si>
  <si>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</si>
  <si>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</si>
  <si>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</si>
  <si>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</si>
  <si>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</si>
  <si>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</si>
  <si>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</si>
  <si>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</si>
  <si>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</si>
  <si>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</si>
  <si>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</si>
  <si>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</si>
  <si>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</si>
  <si>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</si>
  <si>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</si>
  <si>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</si>
  <si>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</si>
  <si>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</si>
  <si>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</si>
  <si>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</si>
  <si>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</si>
  <si>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</si>
  <si>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</si>
  <si>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</si>
  <si>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</si>
  <si>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</si>
  <si>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</si>
  <si>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</si>
  <si>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</si>
  <si>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</si>
  <si>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</si>
  <si>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</si>
  <si>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</si>
  <si>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</si>
  <si>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</si>
  <si>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</si>
  <si>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</si>
  <si>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</si>
  <si>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</si>
  <si>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</si>
  <si>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</si>
  <si>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</si>
  <si>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</si>
  <si>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</si>
  <si>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</si>
  <si>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</si>
  <si>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</si>
  <si>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</si>
  <si>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</si>
  <si>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</si>
  <si>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</si>
  <si>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</si>
  <si>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</si>
  <si>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</si>
  <si>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</si>
  <si>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</si>
  <si>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</si>
  <si>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</si>
  <si>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</si>
  <si>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</si>
  <si>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</si>
  <si>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</si>
  <si>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</si>
  <si>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</si>
  <si>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</si>
  <si>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</si>
  <si>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</si>
  <si>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</si>
  <si>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</si>
  <si>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</si>
  <si>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</si>
  <si>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</si>
  <si>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</si>
  <si>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</si>
  <si>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</si>
  <si>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</si>
  <si>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</si>
  <si>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</si>
  <si>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</si>
  <si>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</si>
  <si>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</si>
  <si>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</si>
  <si>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</si>
  <si>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</si>
  <si>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</si>
  <si>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</si>
  <si>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</si>
  <si>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</si>
  <si>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</si>
  <si>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</si>
  <si>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</si>
  <si>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</si>
  <si>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</si>
  <si>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</si>
  <si>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</si>
  <si>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</si>
  <si>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</si>
  <si>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</si>
  <si>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</si>
  <si>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</si>
  <si>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</si>
  <si>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</si>
  <si>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</si>
  <si>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</si>
  <si>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</si>
  <si>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</si>
  <si>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</si>
  <si>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</si>
  <si>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</si>
  <si>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</si>
  <si>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</si>
  <si>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</si>
  <si>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</si>
  <si>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</si>
  <si>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</si>
  <si>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</si>
  <si>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</si>
  <si>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</si>
  <si>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</si>
  <si>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</si>
  <si>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</si>
  <si>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</si>
  <si>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</si>
  <si>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</si>
  <si>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</si>
  <si>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</si>
  <si>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</si>
  <si>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</si>
  <si>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</si>
  <si>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</si>
  <si>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</si>
  <si>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</si>
  <si>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</si>
  <si>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</si>
  <si>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</si>
  <si>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</si>
  <si>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</si>
  <si>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</si>
  <si>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</si>
  <si>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</si>
  <si>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</si>
  <si>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</si>
  <si>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</si>
  <si>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</si>
  <si>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</si>
  <si>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</si>
  <si>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</si>
  <si>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</si>
  <si>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</si>
  <si>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</si>
  <si>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</si>
  <si>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</si>
  <si>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</si>
  <si>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</si>
  <si>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</si>
  <si>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</si>
  <si>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</si>
  <si>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</si>
  <si>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</si>
  <si>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</si>
  <si>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</si>
  <si>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</si>
  <si>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</si>
  <si>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</si>
  <si>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</si>
  <si>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</si>
  <si>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</si>
  <si>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</si>
  <si>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</si>
  <si>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</si>
  <si>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</si>
  <si>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</si>
  <si>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</si>
  <si>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</si>
  <si>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</si>
  <si>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</si>
  <si>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</si>
  <si>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</si>
  <si>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</si>
  <si>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</si>
  <si>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</si>
  <si>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</si>
  <si>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</si>
  <si>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</si>
  <si>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</si>
  <si>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</si>
  <si>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</si>
  <si>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</si>
  <si>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</si>
  <si>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</si>
  <si>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</si>
  <si>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</si>
  <si>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</si>
  <si>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</si>
  <si>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</si>
  <si>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</si>
  <si>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</si>
  <si>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</si>
  <si>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</si>
  <si>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</si>
  <si>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</si>
  <si>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</si>
  <si>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</si>
  <si>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</si>
  <si>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</si>
  <si>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</si>
  <si>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</si>
  <si>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</si>
  <si>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</si>
  <si>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</si>
  <si>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</si>
  <si>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</si>
  <si>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</si>
  <si>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</si>
  <si>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</si>
  <si>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</si>
  <si>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</si>
  <si>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</si>
  <si>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</si>
  <si>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</si>
  <si>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</si>
  <si>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</si>
  <si>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</si>
  <si>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</si>
  <si>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</si>
  <si>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</si>
  <si>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</si>
  <si>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</si>
  <si>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</si>
  <si>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</si>
  <si>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</si>
  <si>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</si>
  <si>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</si>
  <si>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</si>
  <si>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</si>
  <si>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</si>
  <si>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</si>
  <si>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</si>
  <si>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</si>
  <si>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</si>
  <si>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</si>
  <si>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</si>
  <si>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</si>
  <si>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</si>
  <si>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</si>
  <si>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</si>
  <si>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</si>
  <si>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</si>
  <si>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</si>
  <si>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</si>
  <si>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</si>
  <si>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</si>
  <si>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</si>
  <si>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</si>
  <si>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</si>
  <si>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</si>
  <si>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</si>
  <si>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</si>
  <si>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</si>
  <si>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</si>
  <si>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</si>
  <si>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</si>
  <si>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</si>
  <si>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</si>
  <si>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</si>
  <si>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</si>
  <si>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</si>
  <si>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</si>
  <si>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</si>
  <si>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</si>
  <si>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</si>
  <si>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</si>
  <si>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</si>
  <si>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</si>
  <si>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</si>
  <si>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</si>
  <si>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</si>
  <si>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</si>
  <si>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</si>
  <si>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</si>
  <si>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</si>
  <si>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</si>
  <si>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</si>
  <si>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</si>
  <si>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</si>
  <si>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</si>
  <si>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</si>
  <si>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</si>
  <si>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</si>
  <si>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</si>
  <si>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</si>
  <si>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</si>
  <si>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</si>
  <si>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</si>
  <si>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</si>
  <si>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</si>
  <si>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</si>
  <si>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</si>
  <si>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</si>
  <si>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</si>
  <si>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</si>
  <si>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</si>
  <si>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</si>
  <si>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</si>
  <si>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</si>
  <si>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</si>
  <si>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</si>
  <si>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</si>
  <si>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</si>
  <si>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</si>
  <si>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</si>
  <si>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</si>
  <si>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</si>
  <si>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</si>
  <si>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</si>
  <si>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</si>
  <si>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</si>
  <si>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</si>
  <si>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</si>
  <si>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</si>
  <si>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</si>
  <si>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</si>
  <si>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</si>
  <si>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</si>
  <si>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</si>
  <si>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</si>
  <si>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</si>
  <si>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</si>
  <si>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</si>
  <si>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</si>
  <si>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</si>
  <si>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</si>
  <si>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</si>
  <si>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</si>
  <si>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</si>
  <si>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</si>
  <si>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</si>
  <si>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</si>
  <si>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</si>
  <si>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</si>
  <si>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</si>
  <si>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</si>
  <si>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</si>
  <si>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</si>
  <si>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</si>
  <si>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</si>
  <si>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</si>
  <si>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</si>
  <si>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</si>
  <si>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</si>
  <si>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</si>
  <si>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</si>
  <si>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</si>
  <si>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</si>
  <si>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</si>
  <si>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</si>
  <si>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</si>
  <si>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</si>
  <si>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</si>
  <si>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</si>
  <si>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</si>
  <si>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</si>
  <si>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</si>
  <si>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</si>
  <si>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</si>
  <si>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</si>
  <si>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</si>
  <si>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</si>
  <si>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</si>
  <si>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</si>
  <si>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</si>
  <si>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</si>
  <si>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</si>
  <si>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</si>
  <si>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</si>
  <si>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</si>
  <si>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</si>
  <si>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</si>
  <si>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</si>
  <si>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</si>
  <si>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</si>
  <si>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</si>
  <si>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</si>
  <si>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</si>
  <si>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</si>
  <si>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</si>
  <si>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</si>
  <si>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</si>
  <si>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</si>
  <si>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</si>
  <si>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</si>
  <si>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</si>
  <si>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</si>
  <si>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</si>
  <si>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</si>
  <si>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</si>
  <si>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</si>
  <si>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</si>
  <si>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</si>
  <si>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</si>
  <si>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</si>
  <si>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</si>
  <si>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</si>
  <si>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</si>
  <si>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</si>
  <si>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</si>
  <si>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</si>
  <si>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</si>
  <si>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</si>
  <si>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</si>
  <si>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</si>
  <si>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</si>
  <si>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</si>
  <si>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</si>
  <si>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</si>
  <si>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</si>
  <si>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</si>
  <si>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</si>
  <si>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</si>
  <si>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</si>
  <si>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</si>
  <si>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</si>
  <si>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</si>
  <si>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</si>
  <si>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</si>
  <si>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</si>
  <si>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</si>
  <si>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</si>
  <si>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</si>
  <si>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</si>
  <si>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</si>
  <si>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</si>
  <si>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</si>
  <si>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</si>
  <si>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</si>
  <si>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</si>
  <si>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</si>
  <si>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</si>
  <si>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</si>
  <si>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</si>
  <si>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</si>
  <si>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</si>
  <si>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</si>
  <si>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</si>
  <si>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</si>
  <si>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</si>
  <si>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</si>
  <si>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</si>
  <si>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</si>
  <si>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</si>
  <si>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</si>
  <si>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</si>
  <si>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</si>
  <si>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</si>
  <si>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</si>
  <si>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</si>
  <si>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</si>
  <si>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</si>
  <si>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</si>
  <si>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</si>
  <si>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</si>
  <si>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</si>
  <si>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</si>
  <si>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</si>
  <si>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</si>
  <si>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</si>
  <si>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</si>
  <si>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</si>
  <si>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</si>
  <si>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</si>
  <si>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</si>
  <si>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</si>
  <si>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</si>
  <si>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</si>
  <si>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</si>
  <si>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</si>
  <si>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</si>
  <si>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</si>
  <si>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</si>
  <si>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</si>
  <si>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</si>
  <si>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</si>
  <si>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</si>
  <si>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</si>
  <si>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</si>
  <si>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</si>
  <si>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</si>
  <si>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</si>
  <si>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</si>
  <si>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</si>
  <si>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</si>
  <si>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</si>
  <si>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</si>
  <si>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</si>
  <si>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</si>
  <si>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</si>
  <si>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</si>
  <si>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</si>
  <si>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</si>
  <si>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</si>
  <si>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</si>
  <si>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</si>
  <si>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</si>
  <si>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</si>
  <si>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</si>
  <si>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</si>
  <si>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</si>
  <si>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</si>
  <si>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</si>
  <si>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</si>
  <si>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</si>
  <si>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</si>
  <si>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</si>
  <si>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</si>
  <si>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</si>
  <si>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</si>
  <si>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</si>
  <si>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</si>
  <si>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</si>
  <si>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</si>
  <si>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</si>
  <si>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</si>
  <si>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</si>
  <si>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</si>
  <si>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</si>
  <si>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</si>
  <si>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</si>
  <si>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</si>
  <si>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</si>
  <si>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</si>
  <si>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</si>
  <si>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</si>
  <si>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</si>
  <si>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</si>
  <si>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</si>
  <si>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</si>
  <si>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</si>
  <si>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</si>
  <si>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</si>
  <si>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</si>
  <si>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</si>
  <si>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</si>
  <si>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</si>
  <si>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</si>
  <si>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</si>
  <si>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</si>
  <si>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</si>
  <si>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</si>
  <si>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</si>
  <si>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</si>
  <si>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</si>
  <si>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</si>
  <si>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</si>
  <si>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</si>
  <si>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</si>
  <si>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</si>
  <si>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</si>
  <si>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</si>
  <si>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</si>
  <si>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</si>
  <si>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</si>
  <si>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</si>
  <si>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</si>
  <si>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</si>
  <si>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</si>
  <si>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</si>
  <si>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</si>
  <si>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</si>
  <si>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</si>
  <si>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</si>
  <si>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</si>
  <si>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</si>
  <si>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</si>
  <si>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</si>
  <si>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</si>
  <si>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</si>
  <si>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</si>
  <si>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</si>
  <si>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</si>
  <si>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</si>
  <si>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</si>
  <si>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</si>
  <si>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</si>
  <si>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</si>
  <si>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</si>
  <si>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</si>
  <si>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</si>
  <si>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</si>
  <si>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</si>
  <si>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</si>
  <si>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</si>
  <si>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</si>
  <si>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</si>
  <si>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</si>
  <si>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</si>
  <si>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</si>
  <si>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</si>
  <si>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</si>
  <si>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</si>
  <si>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</si>
  <si>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</si>
  <si>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</si>
  <si>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</si>
  <si>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</si>
  <si>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</si>
  <si>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</si>
  <si>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</si>
  <si>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</si>
  <si>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</si>
  <si>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</si>
  <si>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</si>
  <si>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</si>
  <si>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</si>
  <si>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</si>
  <si>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</si>
  <si>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</si>
  <si>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</si>
  <si>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</si>
  <si>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</si>
  <si>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</si>
  <si>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</si>
  <si>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</si>
  <si>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</si>
  <si>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</si>
  <si>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</si>
  <si>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</si>
  <si>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</si>
  <si>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</si>
  <si>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</si>
  <si>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</si>
  <si>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</si>
  <si>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</si>
  <si>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</si>
  <si>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</si>
  <si>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</si>
  <si>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</si>
  <si>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</si>
  <si>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</si>
  <si>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</si>
  <si>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</si>
  <si>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</si>
  <si>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</si>
  <si>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</si>
  <si>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</si>
  <si>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</si>
  <si>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</si>
  <si>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</si>
  <si>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</si>
  <si>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</si>
  <si>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</si>
  <si>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</si>
  <si>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</si>
  <si>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</si>
  <si>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</si>
  <si>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</si>
  <si>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</si>
  <si>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</si>
  <si>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</si>
  <si>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</si>
  <si>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</si>
  <si>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</si>
  <si>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</si>
  <si>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</si>
  <si>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</si>
  <si>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</si>
  <si>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</si>
  <si>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</si>
  <si>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</si>
  <si>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</si>
  <si>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</si>
  <si>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</si>
  <si>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</si>
  <si>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</si>
  <si>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</si>
  <si>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</si>
  <si>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</si>
  <si>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</si>
  <si>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</si>
  <si>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</si>
  <si>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</si>
  <si>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</si>
  <si>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</si>
  <si>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</si>
  <si>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</si>
  <si>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</si>
  <si>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</si>
  <si>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</si>
  <si>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</si>
  <si>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</si>
  <si>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</si>
  <si>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</si>
  <si>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</si>
  <si>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</si>
  <si>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</si>
  <si>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</si>
  <si>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</si>
  <si>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</si>
  <si>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</si>
  <si>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</si>
  <si>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</si>
  <si>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</si>
  <si>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</si>
  <si>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</si>
  <si>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</si>
  <si>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</si>
  <si>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</si>
  <si>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</si>
  <si>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</si>
  <si>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</si>
  <si>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</si>
  <si>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</si>
  <si>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</si>
  <si>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</si>
  <si>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</si>
  <si>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</si>
  <si>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</si>
  <si>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</si>
  <si>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</si>
  <si>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</si>
  <si>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</si>
  <si>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</si>
  <si>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</si>
  <si>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</si>
  <si>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</si>
  <si>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</si>
  <si>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</si>
  <si>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</si>
  <si>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</si>
  <si>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</si>
  <si>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</si>
  <si>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</si>
  <si>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</si>
  <si>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</si>
  <si>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</si>
  <si>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</si>
  <si>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</si>
  <si>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</si>
  <si>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</si>
  <si>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</si>
  <si>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</si>
  <si>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</si>
  <si>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</si>
  <si>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</si>
  <si>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</si>
  <si>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</si>
  <si>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</si>
  <si>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</si>
  <si>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</si>
  <si>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</si>
  <si>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</si>
  <si>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</si>
  <si>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</si>
  <si>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</si>
  <si>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</si>
  <si>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</si>
  <si>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</si>
  <si>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</si>
  <si>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</si>
  <si>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</si>
  <si>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</si>
  <si>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</si>
  <si>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</si>
  <si>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</si>
  <si>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</si>
  <si>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</si>
  <si>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</si>
  <si>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</si>
  <si>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</si>
  <si>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</si>
  <si>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</si>
  <si>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</si>
  <si>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</si>
  <si>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</si>
  <si>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</si>
  <si>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</si>
  <si>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</si>
  <si>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</si>
  <si>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</si>
  <si>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</si>
  <si>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</si>
  <si>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</si>
  <si>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</si>
  <si>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</si>
  <si>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</si>
  <si>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</si>
  <si>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</si>
  <si>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</si>
  <si>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</si>
  <si>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</si>
  <si>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</si>
  <si>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</si>
  <si>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</si>
  <si>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</si>
  <si>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</si>
  <si>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</si>
  <si>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</si>
  <si>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</si>
  <si>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</si>
  <si>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</si>
  <si>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</si>
  <si>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</si>
  <si>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</si>
  <si>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</si>
  <si>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</si>
  <si>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</si>
  <si>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</si>
  <si>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</si>
  <si>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</si>
  <si>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</si>
  <si>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</si>
  <si>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</si>
  <si>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</si>
  <si>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</si>
  <si>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</si>
  <si>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</si>
  <si>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</si>
  <si>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</si>
  <si>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</si>
  <si>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</si>
  <si>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</si>
  <si>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</si>
  <si>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</si>
  <si>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</si>
  <si>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</si>
  <si>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</si>
  <si>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</si>
  <si>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</si>
  <si>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</si>
  <si>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</si>
  <si>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</si>
  <si>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</si>
  <si>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</si>
  <si>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</si>
  <si>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</si>
  <si>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</si>
  <si>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</si>
  <si>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</si>
  <si>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</si>
  <si>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</si>
  <si>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</si>
  <si>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</si>
  <si>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</si>
  <si>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</si>
  <si>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</si>
  <si>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</si>
  <si>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</si>
  <si>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</si>
  <si>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</si>
  <si>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</si>
  <si>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</si>
  <si>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</si>
  <si>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</si>
  <si>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</si>
  <si>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</si>
  <si>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</si>
  <si>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</si>
  <si>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</si>
  <si>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</si>
  <si>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</si>
  <si>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</si>
  <si>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</si>
  <si>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</si>
  <si>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</si>
  <si>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</si>
  <si>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</si>
  <si>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</si>
  <si>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</si>
  <si>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</si>
  <si>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</si>
  <si>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</si>
  <si>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</si>
  <si>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</si>
  <si>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</si>
  <si>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</si>
  <si>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</si>
  <si>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</si>
  <si>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</si>
  <si>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</si>
  <si>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</si>
  <si>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</si>
  <si>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</si>
  <si>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</si>
  <si>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</si>
  <si>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</si>
  <si>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</si>
  <si>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</si>
  <si>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</si>
  <si>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</si>
  <si>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</si>
  <si>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</si>
  <si>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</si>
  <si>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</si>
  <si>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</si>
  <si>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</si>
  <si>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</si>
  <si>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</si>
  <si>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</si>
  <si>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</si>
  <si>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</si>
  <si>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</si>
  <si>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</si>
  <si>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</si>
  <si>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</si>
  <si>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</si>
  <si>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</si>
  <si>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</si>
  <si>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</si>
  <si>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</si>
  <si>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</si>
  <si>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</si>
  <si>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</si>
  <si>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</si>
  <si>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</si>
  <si>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</si>
  <si>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</si>
  <si>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</si>
  <si>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</si>
  <si>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</si>
  <si>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</si>
  <si>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</si>
  <si>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</si>
  <si>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</si>
  <si>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</si>
  <si>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</si>
  <si>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</si>
  <si>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</si>
  <si>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</si>
  <si>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</si>
  <si>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</si>
  <si>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</si>
  <si>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</si>
  <si>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</si>
  <si>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</si>
  <si>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</si>
  <si>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</si>
  <si>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</si>
  <si>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</si>
  <si>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</si>
  <si>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</si>
  <si>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</si>
  <si>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</si>
  <si>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</si>
  <si>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</si>
  <si>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</si>
  <si>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</si>
  <si>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</si>
  <si>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</si>
  <si>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</si>
  <si>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</si>
  <si>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</si>
  <si>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</si>
  <si>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</si>
  <si>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</si>
  <si>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</si>
  <si>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</si>
  <si>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</si>
  <si>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</si>
  <si>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</si>
  <si>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</si>
  <si>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</si>
  <si>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</si>
  <si>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</si>
  <si>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</si>
  <si>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</si>
  <si>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</si>
  <si>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</si>
  <si>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</si>
  <si>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</si>
  <si>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</si>
  <si>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</si>
  <si>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</si>
  <si>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</si>
  <si>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</si>
  <si>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</si>
  <si>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</si>
  <si>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</si>
  <si>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</si>
  <si>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</si>
  <si>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</si>
  <si>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</si>
  <si>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</si>
  <si>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</si>
  <si>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</si>
  <si>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</si>
  <si>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</si>
  <si>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</si>
  <si>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</si>
  <si>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</si>
  <si>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</si>
  <si>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</si>
  <si>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</si>
  <si>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</si>
  <si>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</si>
  <si>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</si>
  <si>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</si>
  <si>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</si>
  <si>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</si>
  <si>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</si>
  <si>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</si>
  <si>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</si>
  <si>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</si>
  <si>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</si>
  <si>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</si>
  <si>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</si>
  <si>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</si>
  <si>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</si>
  <si>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</si>
  <si>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</si>
  <si>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</si>
  <si>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</si>
  <si>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</si>
  <si>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</si>
  <si>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</si>
  <si>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</si>
  <si>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</si>
  <si>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</si>
  <si>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</si>
  <si>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</si>
  <si>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</si>
  <si>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</si>
  <si>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</si>
  <si>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</si>
  <si>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</si>
  <si>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</si>
  <si>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</si>
  <si>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</si>
  <si>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</si>
  <si>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</si>
  <si>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</si>
  <si>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</si>
  <si>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</si>
  <si>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</si>
  <si>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</si>
  <si>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</si>
  <si>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</si>
  <si>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</si>
  <si>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</si>
  <si>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</si>
  <si>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</si>
  <si>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</si>
  <si>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</si>
  <si>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</si>
  <si>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</si>
  <si>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</si>
  <si>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</si>
  <si>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</si>
  <si>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</si>
  <si>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</si>
  <si>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</si>
  <si>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</si>
  <si>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</si>
  <si>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</si>
  <si>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</si>
  <si>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</si>
  <si>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</si>
  <si>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</si>
  <si>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</si>
  <si>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</si>
  <si>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</si>
  <si>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</si>
  <si>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</si>
  <si>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</si>
  <si>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</si>
  <si>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</si>
  <si>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</si>
  <si>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</si>
  <si>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</si>
  <si>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</si>
  <si>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</si>
  <si>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</si>
  <si>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</si>
  <si>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</si>
  <si>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</si>
  <si>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</si>
  <si>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</si>
  <si>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</si>
  <si>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</si>
  <si>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</si>
  <si>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</si>
  <si>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</si>
  <si>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</si>
  <si>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</si>
  <si>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</si>
  <si>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</si>
  <si>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</si>
  <si>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</si>
  <si>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</si>
  <si>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</si>
  <si>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</si>
  <si>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</si>
  <si>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</si>
  <si>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</si>
  <si>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</si>
  <si>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</si>
  <si>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</si>
  <si>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</si>
  <si>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</si>
  <si>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</si>
  <si>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</si>
  <si>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</si>
  <si>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</si>
  <si>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</si>
  <si>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</si>
  <si>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</si>
  <si>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</si>
  <si>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</si>
  <si>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</si>
  <si>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</si>
  <si>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</si>
  <si>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</si>
  <si>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</si>
  <si>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</si>
  <si>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</si>
  <si>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</si>
  <si>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</si>
  <si>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</si>
  <si>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</si>
  <si>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</si>
  <si>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</si>
  <si>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</si>
  <si>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</si>
  <si>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</si>
  <si>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</si>
  <si>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</si>
  <si>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</si>
  <si>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</si>
  <si>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</si>
  <si>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</si>
  <si>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</si>
  <si>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</si>
  <si>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</si>
  <si>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</si>
  <si>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</si>
  <si>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</si>
  <si>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</si>
  <si>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</si>
  <si>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</si>
  <si>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</si>
  <si>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</si>
  <si>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</si>
  <si>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</si>
  <si>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</si>
  <si>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</si>
  <si>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</si>
  <si>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</si>
  <si>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</si>
  <si>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</si>
  <si>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</si>
  <si>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</si>
  <si>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</si>
  <si>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</si>
  <si>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</si>
  <si>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</si>
  <si>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</si>
  <si>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</si>
  <si>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</si>
  <si>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</si>
  <si>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</si>
  <si>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</si>
  <si>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</si>
  <si>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</si>
  <si>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</si>
  <si>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</si>
  <si>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</si>
  <si>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</si>
  <si>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</si>
  <si>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</si>
  <si>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</si>
  <si>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</si>
  <si>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</si>
  <si>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</si>
  <si>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</si>
  <si>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</si>
  <si>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</si>
  <si>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</si>
  <si>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</si>
  <si>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</si>
  <si>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</si>
  <si>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</si>
  <si>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</si>
  <si>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</si>
  <si>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</si>
  <si>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</si>
  <si>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</si>
  <si>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</si>
  <si>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</si>
  <si>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</si>
  <si>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</si>
  <si>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</si>
  <si>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</si>
  <si>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</si>
  <si>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</si>
  <si>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</si>
  <si>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</si>
  <si>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</si>
  <si>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</si>
  <si>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</si>
  <si>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</si>
  <si>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</si>
  <si>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</si>
  <si>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</si>
  <si>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</si>
  <si>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</si>
  <si>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</si>
  <si>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</si>
  <si>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</si>
  <si>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</si>
  <si>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</si>
  <si>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</si>
  <si>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</si>
  <si>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</si>
  <si>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</si>
  <si>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</si>
  <si>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</si>
  <si>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</si>
  <si>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</si>
  <si>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</si>
  <si>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</si>
  <si>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</si>
  <si>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</si>
  <si>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</si>
  <si>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</si>
  <si>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</si>
  <si>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</si>
  <si>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</si>
  <si>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</si>
  <si>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</si>
  <si>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</si>
  <si>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</si>
  <si>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</si>
  <si>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</si>
  <si>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</si>
  <si>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</si>
  <si>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</si>
  <si>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</si>
  <si>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</si>
  <si>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</si>
  <si>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</si>
  <si>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</si>
  <si>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</si>
  <si>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</si>
  <si>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</si>
  <si>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</si>
  <si>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</si>
  <si>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</si>
  <si>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</si>
  <si>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</si>
  <si>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</si>
  <si>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</si>
  <si>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</si>
  <si>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</si>
  <si>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</si>
  <si>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</si>
  <si>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</si>
  <si>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</si>
  <si>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</si>
  <si>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</si>
  <si>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</si>
  <si>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</si>
  <si>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</si>
  <si>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</si>
  <si>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</si>
  <si>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</si>
  <si>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</si>
  <si>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</si>
  <si>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</si>
  <si>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</si>
  <si>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</si>
  <si>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</si>
  <si>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</si>
  <si>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</si>
  <si>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</si>
  <si>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</si>
  <si>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</si>
  <si>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</si>
  <si>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</si>
  <si>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</si>
  <si>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</si>
  <si>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</si>
  <si>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</si>
  <si>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</si>
  <si>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</si>
  <si>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</si>
  <si>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</si>
  <si>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</si>
  <si>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</si>
  <si>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</si>
  <si>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</si>
  <si>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</si>
  <si>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</si>
  <si>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</si>
  <si>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</si>
  <si>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</si>
  <si>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</si>
  <si>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</si>
  <si>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</si>
  <si>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</si>
  <si>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</si>
  <si>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</si>
  <si>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</si>
  <si>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</si>
  <si>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</si>
  <si>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</si>
  <si>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</si>
  <si>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</si>
  <si>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</si>
  <si>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</si>
  <si>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</si>
  <si>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</si>
  <si>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</si>
  <si>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</si>
  <si>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</si>
  <si>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</si>
  <si>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</si>
  <si>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</si>
  <si>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</si>
  <si>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</si>
  <si>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</si>
  <si>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</si>
  <si>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</si>
  <si>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</si>
  <si>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</si>
  <si>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</si>
  <si>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</si>
  <si>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</si>
  <si>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</si>
  <si>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</si>
  <si>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</si>
  <si>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</si>
  <si>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</si>
  <si>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</si>
  <si>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</si>
  <si>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</si>
  <si>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</si>
  <si>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</si>
  <si>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</si>
  <si>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</si>
  <si>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</si>
  <si>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</si>
  <si>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</si>
  <si>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</si>
  <si>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</si>
  <si>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</si>
  <si>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</si>
  <si>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</si>
  <si>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</si>
  <si>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</si>
  <si>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</si>
  <si>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</si>
  <si>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</si>
  <si>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</si>
  <si>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</si>
  <si>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</si>
  <si>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</si>
  <si>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</si>
  <si>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</si>
  <si>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</si>
  <si>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</si>
  <si>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</si>
  <si>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</si>
  <si>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</si>
  <si>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</si>
  <si>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</si>
  <si>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</si>
  <si>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</si>
  <si>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</si>
  <si>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</si>
  <si>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</si>
  <si>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</si>
  <si>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</si>
  <si>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</si>
  <si>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</si>
  <si>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</si>
  <si>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</si>
  <si>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</si>
  <si>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</si>
  <si>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</si>
  <si>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</si>
  <si>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</si>
  <si>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</si>
  <si>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</si>
  <si>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</si>
  <si>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</si>
  <si>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</si>
  <si>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</si>
  <si>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</si>
  <si>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</si>
  <si>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</si>
  <si>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</si>
  <si>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</si>
  <si>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</si>
  <si>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</si>
  <si>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</si>
  <si>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</si>
  <si>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</si>
  <si>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</si>
  <si>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</si>
  <si>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</si>
  <si>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</si>
  <si>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</si>
  <si>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</si>
  <si>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</si>
  <si>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</si>
  <si>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</si>
  <si>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</si>
  <si>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</si>
  <si>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</si>
  <si>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</si>
  <si>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</si>
  <si>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</si>
  <si>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</si>
  <si>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</si>
  <si>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</si>
  <si>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</si>
  <si>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</si>
  <si>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</si>
  <si>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</si>
  <si>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</si>
  <si>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</si>
  <si>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</si>
  <si>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</si>
  <si>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</si>
  <si>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</si>
  <si>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</si>
  <si>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</si>
  <si>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</si>
  <si>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</si>
  <si>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</si>
  <si>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</si>
  <si>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</si>
  <si>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</si>
  <si>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</si>
  <si>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</si>
  <si>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</si>
  <si>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</si>
  <si>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</si>
  <si>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</si>
  <si>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</si>
  <si>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</si>
  <si>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</si>
  <si>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</si>
  <si>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</si>
  <si>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</si>
  <si>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</si>
  <si>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</si>
  <si>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</si>
  <si>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</si>
  <si>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</si>
  <si>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</si>
  <si>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</si>
  <si>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</si>
  <si>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</si>
  <si>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</si>
  <si>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</si>
  <si>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</si>
  <si>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</si>
  <si>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</si>
  <si>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</si>
  <si>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</si>
  <si>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</si>
  <si>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</si>
  <si>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</si>
  <si>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</si>
  <si>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</si>
  <si>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</si>
  <si>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</si>
  <si>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</si>
  <si>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</si>
  <si>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</si>
  <si>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</si>
  <si>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</si>
  <si>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</si>
  <si>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</si>
  <si>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</si>
  <si>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</si>
  <si>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</si>
  <si>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</si>
  <si>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</si>
  <si>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</si>
  <si>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</si>
  <si>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</si>
  <si>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</si>
  <si>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</si>
  <si>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</si>
  <si>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</si>
  <si>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</si>
  <si>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</si>
  <si>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</si>
  <si>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</si>
  <si>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</si>
  <si>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</si>
  <si>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</si>
  <si>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</si>
  <si>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</si>
  <si>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</si>
  <si>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</si>
  <si>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</si>
  <si>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</si>
  <si>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</si>
  <si>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</si>
  <si>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</si>
  <si>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</si>
  <si>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</si>
  <si>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</si>
  <si>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</si>
  <si>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</si>
  <si>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</si>
  <si>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</si>
  <si>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</si>
  <si>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</si>
  <si>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</si>
  <si>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</si>
  <si>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</si>
  <si>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</si>
  <si>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</si>
  <si>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</si>
  <si>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</si>
  <si>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</si>
  <si>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</si>
  <si>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</si>
  <si>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</si>
  <si>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</si>
  <si>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</si>
  <si>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</si>
  <si>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</si>
  <si>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</si>
  <si>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</si>
  <si>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</si>
  <si>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</si>
  <si>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</si>
  <si>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</si>
  <si>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</si>
  <si>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</si>
  <si>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</si>
  <si>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</si>
  <si>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</si>
  <si>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</si>
  <si>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</si>
  <si>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</si>
  <si>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</si>
  <si>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</si>
  <si>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</si>
  <si>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</si>
  <si>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</si>
  <si>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</si>
  <si>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</si>
  <si>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</si>
  <si>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</si>
  <si>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</si>
  <si>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</si>
  <si>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</si>
  <si>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</si>
  <si>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</si>
  <si>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</si>
  <si>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</si>
  <si>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</si>
  <si>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</si>
  <si>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</si>
  <si>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</si>
  <si>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</si>
  <si>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</si>
  <si>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</si>
  <si>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</si>
  <si>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</si>
  <si>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</si>
  <si>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</si>
  <si>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</si>
  <si>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</si>
  <si>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</si>
  <si>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</si>
  <si>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</si>
  <si>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</si>
  <si>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</si>
  <si>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</si>
  <si>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</si>
  <si>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</si>
  <si>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</si>
  <si>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</si>
  <si>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</si>
  <si>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</si>
  <si>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</si>
  <si>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</si>
  <si>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</si>
  <si>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</si>
  <si>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</si>
  <si>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</si>
  <si>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</si>
  <si>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</si>
  <si>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</si>
  <si>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</si>
  <si>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</si>
  <si>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</si>
  <si>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</si>
  <si>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</si>
  <si>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</si>
  <si>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</si>
  <si>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</si>
  <si>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</si>
  <si>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</si>
  <si>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</si>
  <si>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</si>
  <si>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</si>
  <si>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</si>
  <si>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</si>
  <si>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</si>
  <si>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</si>
  <si>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</si>
  <si>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</si>
  <si>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</si>
  <si>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</si>
  <si>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</si>
  <si>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</si>
  <si>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</si>
  <si>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</si>
  <si>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</si>
  <si>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</si>
  <si>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</si>
  <si>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</si>
  <si>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</si>
  <si>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</si>
  <si>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</si>
  <si>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</si>
  <si>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</si>
  <si>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</si>
  <si>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</si>
  <si>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</si>
  <si>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</si>
  <si>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</si>
  <si>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</si>
  <si>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</si>
  <si>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</si>
  <si>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</si>
  <si>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</si>
  <si>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</si>
  <si>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</si>
  <si>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</si>
  <si>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</si>
  <si>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</si>
  <si>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</si>
  <si>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</si>
  <si>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</si>
  <si>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</si>
  <si>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</si>
  <si>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</si>
  <si>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</si>
  <si>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</si>
  <si>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</si>
  <si>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</si>
  <si>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</si>
  <si>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</si>
  <si>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</si>
  <si>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</si>
  <si>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</si>
  <si>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</si>
  <si>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</si>
  <si>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</si>
  <si>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</si>
  <si>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</si>
  <si>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</si>
  <si>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</si>
  <si>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</si>
  <si>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</si>
  <si>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</si>
  <si>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</si>
  <si>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</si>
  <si>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</si>
  <si>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</si>
  <si>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</si>
  <si>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</si>
  <si>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</si>
  <si>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</si>
  <si>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</si>
  <si>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</si>
  <si>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</si>
  <si>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</si>
  <si>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</si>
  <si>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</si>
  <si>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</si>
  <si>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</si>
  <si>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</si>
  <si>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</si>
  <si>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</si>
  <si>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</si>
  <si>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</si>
  <si>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</si>
  <si>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</si>
  <si>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</si>
  <si>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</si>
  <si>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</si>
  <si>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</si>
  <si>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</si>
  <si>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</si>
  <si>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</si>
  <si>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</si>
  <si>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</si>
  <si>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</si>
  <si>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</si>
  <si>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</si>
  <si>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</si>
  <si>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</si>
  <si>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</si>
  <si>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</si>
  <si>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</si>
  <si>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</si>
  <si>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</si>
  <si>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</si>
  <si>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</si>
  <si>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</si>
  <si>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</si>
  <si>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</si>
  <si>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</si>
  <si>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</si>
  <si>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</si>
  <si>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</si>
  <si>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</si>
  <si>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</si>
  <si>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</si>
  <si>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</si>
  <si>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</si>
  <si>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</si>
  <si>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</si>
  <si>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</si>
  <si>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</si>
  <si>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</si>
  <si>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</si>
  <si>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</si>
  <si>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</si>
  <si>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</si>
  <si>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</si>
  <si>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</si>
  <si>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</si>
  <si>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</si>
  <si>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</si>
  <si>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</si>
  <si>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</si>
  <si>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</si>
  <si>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</si>
  <si>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</si>
  <si>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</si>
  <si>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</si>
  <si>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</si>
  <si>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</si>
  <si>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</si>
  <si>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</si>
  <si>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</si>
  <si>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</si>
  <si>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</si>
  <si>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</si>
  <si>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</si>
  <si>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</si>
  <si>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</si>
  <si>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</si>
  <si>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</si>
  <si>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</si>
  <si>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</si>
  <si>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</si>
  <si>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</si>
  <si>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</si>
  <si>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</si>
  <si>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</si>
  <si>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</si>
  <si>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</si>
  <si>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</si>
  <si>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</si>
  <si>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</si>
  <si>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</si>
  <si>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</si>
  <si>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</si>
  <si>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</si>
  <si>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</si>
  <si>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</si>
  <si>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</si>
  <si>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</si>
  <si>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</si>
  <si>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</si>
  <si>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</si>
  <si>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</si>
  <si>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</si>
  <si>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</si>
  <si>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</si>
  <si>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</si>
  <si>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</si>
  <si>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</si>
  <si>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</si>
  <si>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</si>
  <si>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</si>
  <si>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</si>
  <si>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</si>
  <si>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</si>
  <si>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</si>
  <si>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</si>
  <si>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</si>
  <si>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</si>
  <si>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</si>
  <si>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</si>
  <si>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</si>
  <si>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</si>
  <si>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</si>
  <si>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</si>
  <si>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</si>
  <si>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</si>
  <si>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</si>
  <si>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</si>
  <si>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</si>
  <si>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</si>
  <si>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</si>
  <si>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</si>
  <si>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</si>
  <si>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</si>
  <si>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</si>
  <si>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</si>
  <si>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</si>
  <si>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</si>
  <si>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</si>
  <si>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</si>
  <si>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</si>
  <si>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</si>
  <si>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</si>
  <si>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</si>
  <si>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</si>
  <si>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</si>
  <si>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</si>
  <si>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</si>
  <si>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</si>
  <si>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</si>
  <si>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</si>
  <si>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</si>
  <si>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</si>
  <si>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</si>
  <si>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</si>
  <si>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</si>
  <si>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</si>
  <si>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</si>
  <si>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</si>
  <si>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</si>
  <si>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</si>
  <si>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</si>
  <si>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</si>
  <si>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</si>
  <si>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</si>
  <si>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</si>
  <si>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</si>
  <si>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</si>
  <si>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</si>
  <si>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</si>
  <si>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</si>
  <si>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</si>
  <si>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</si>
  <si>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</si>
  <si>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</si>
  <si>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</si>
  <si>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</si>
  <si>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</si>
  <si>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</si>
  <si>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</si>
  <si>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</si>
  <si>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</si>
  <si>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</si>
  <si>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</si>
  <si>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</si>
  <si>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</si>
  <si>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</si>
  <si>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</si>
  <si>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</si>
  <si>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</si>
  <si>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</si>
  <si>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</si>
  <si>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</si>
  <si>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</si>
  <si>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</si>
  <si>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</si>
  <si>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</si>
  <si>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</si>
  <si>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</si>
  <si>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</si>
  <si>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</si>
  <si>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</si>
  <si>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</si>
  <si>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</si>
  <si>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</si>
  <si>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</si>
  <si>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</si>
  <si>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</si>
  <si>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</si>
  <si>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</si>
  <si>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</si>
  <si>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</si>
  <si>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</si>
  <si>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</si>
  <si>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</si>
  <si>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</si>
  <si>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</si>
  <si>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</si>
  <si>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</si>
  <si>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</si>
  <si>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</si>
  <si>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</si>
  <si>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</si>
  <si>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</si>
  <si>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</si>
  <si>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</si>
  <si>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</si>
  <si>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</si>
  <si>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</si>
  <si>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</si>
  <si>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</si>
  <si>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</si>
  <si>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</si>
  <si>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</si>
  <si>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</si>
  <si>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</si>
  <si>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</si>
  <si>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</si>
  <si>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</si>
  <si>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</si>
  <si>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</si>
  <si>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</si>
  <si>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</si>
  <si>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</si>
  <si>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</si>
  <si>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</si>
  <si>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</si>
  <si>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</si>
  <si>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</si>
  <si>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</si>
  <si>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</si>
  <si>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</si>
  <si>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</si>
  <si>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</si>
  <si>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</si>
  <si>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</si>
  <si>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</si>
  <si>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</si>
  <si>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</si>
  <si>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</si>
  <si>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</si>
  <si>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</si>
  <si>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</si>
  <si>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</si>
  <si>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</si>
  <si>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</si>
  <si>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</si>
  <si>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</si>
  <si>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</si>
  <si>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</si>
  <si>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</si>
  <si>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</si>
  <si>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</si>
  <si>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</si>
  <si>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</si>
  <si>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</si>
  <si>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</si>
  <si>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</si>
  <si>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</si>
  <si>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</si>
  <si>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</si>
  <si>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</si>
  <si>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</si>
  <si>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</si>
  <si>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</si>
  <si>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</si>
  <si>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</si>
  <si>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</si>
  <si>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</si>
  <si>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</si>
  <si>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</si>
  <si>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</si>
  <si>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</si>
  <si>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</si>
  <si>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</si>
  <si>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</si>
  <si>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</si>
  <si>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</si>
  <si>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</si>
  <si>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</si>
  <si>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</si>
  <si>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</si>
  <si>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</si>
  <si>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</si>
  <si>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</si>
  <si>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</si>
  <si>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</si>
  <si>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</si>
  <si>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</si>
  <si>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</si>
  <si>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</si>
  <si>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</si>
  <si>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</si>
  <si>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</si>
  <si>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</si>
  <si>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</si>
  <si>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</si>
  <si>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</si>
  <si>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</si>
  <si>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</si>
  <si>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</si>
  <si>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</si>
  <si>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</si>
  <si>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</si>
  <si>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</si>
  <si>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</si>
  <si>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</si>
  <si>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</si>
  <si>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</si>
  <si>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</si>
  <si>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</si>
  <si>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</si>
  <si>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</si>
  <si>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</si>
  <si>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</si>
  <si>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</si>
  <si>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</si>
  <si>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</si>
  <si>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</si>
  <si>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</si>
  <si>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</si>
  <si>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</si>
  <si>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</si>
  <si>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</si>
  <si>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</si>
  <si>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</si>
  <si>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</si>
  <si>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</si>
  <si>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</si>
  <si>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</si>
  <si>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</si>
  <si>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</si>
  <si>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</si>
  <si>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</si>
  <si>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</si>
  <si>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</si>
  <si>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</si>
  <si>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</si>
  <si>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</si>
  <si>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</si>
  <si>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</si>
  <si>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</si>
  <si>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</si>
  <si>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</si>
  <si>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</si>
  <si>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</si>
  <si>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</si>
  <si>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</si>
  <si>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</si>
  <si>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</si>
  <si>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</si>
  <si>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</si>
  <si>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</si>
  <si>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</si>
  <si>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</si>
  <si>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</si>
  <si>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</si>
  <si>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</si>
  <si>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</si>
  <si>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</si>
  <si>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</si>
  <si>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</si>
  <si>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</si>
  <si>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</si>
  <si>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</si>
  <si>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</si>
  <si>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</si>
  <si>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</si>
  <si>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</si>
  <si>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</si>
  <si>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</si>
  <si>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</si>
  <si>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</si>
  <si>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</si>
  <si>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</si>
  <si>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</si>
  <si>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</si>
  <si>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</si>
  <si>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</si>
  <si>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</si>
  <si>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</si>
  <si>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</si>
  <si>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</si>
  <si>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</si>
  <si>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</si>
  <si>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</si>
  <si>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</si>
  <si>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</si>
  <si>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</si>
  <si>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</si>
  <si>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</si>
  <si>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</si>
  <si>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</si>
  <si>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</si>
  <si>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</si>
  <si>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</si>
  <si>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</si>
  <si>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</si>
  <si>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</si>
  <si>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</si>
  <si>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</si>
  <si>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</si>
  <si>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</si>
  <si>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</si>
  <si>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</si>
  <si>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</si>
  <si>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</si>
  <si>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</si>
  <si>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</si>
  <si>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</si>
  <si>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</si>
  <si>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</si>
  <si>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</si>
  <si>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</si>
  <si>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</si>
  <si>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</si>
  <si>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</si>
  <si>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</si>
  <si>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</si>
  <si>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</si>
  <si>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</si>
  <si>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</si>
  <si>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</si>
  <si>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</si>
  <si>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</si>
  <si>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</si>
  <si>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</si>
  <si>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</si>
  <si>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</si>
  <si>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</si>
  <si>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</si>
  <si>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</si>
  <si>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</si>
  <si>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</si>
  <si>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</si>
  <si>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</si>
  <si>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</si>
  <si>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</si>
  <si>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</si>
  <si>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</si>
  <si>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</si>
  <si>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</si>
  <si>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</si>
  <si>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</si>
  <si>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</si>
  <si>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</si>
  <si>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</si>
  <si>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</si>
  <si>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</si>
  <si>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</si>
  <si>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</si>
  <si>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</si>
  <si>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</si>
  <si>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</si>
  <si>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</si>
  <si>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</si>
  <si>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</si>
  <si>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</si>
  <si>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</si>
  <si>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</si>
  <si>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</si>
  <si>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</si>
  <si>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</si>
  <si>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</si>
  <si>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</si>
  <si>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</si>
  <si>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</si>
  <si>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</si>
  <si>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</si>
  <si>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</si>
  <si>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</si>
  <si>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</si>
  <si>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</si>
  <si>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</si>
  <si>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</si>
  <si>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</si>
  <si>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</si>
  <si>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</si>
  <si>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</si>
  <si>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</si>
  <si>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</si>
  <si>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</si>
  <si>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</si>
  <si>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</si>
  <si>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</si>
  <si>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</si>
  <si>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</si>
  <si>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</si>
  <si>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</si>
  <si>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</si>
  <si>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</si>
  <si>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</si>
  <si>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</si>
  <si>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</si>
  <si>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</si>
  <si>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</si>
  <si>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</si>
  <si>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</si>
  <si>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</si>
  <si>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</si>
  <si>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</si>
  <si>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</si>
  <si>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</si>
  <si>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</si>
  <si>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</si>
  <si>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</si>
  <si>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</si>
  <si>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</si>
  <si>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</si>
  <si>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</si>
  <si>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</si>
  <si>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</si>
  <si>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</si>
  <si>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</si>
  <si>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</si>
  <si>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</si>
  <si>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</si>
  <si>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</si>
  <si>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</si>
  <si>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</si>
  <si>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</si>
  <si>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</si>
  <si>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</si>
  <si>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</si>
  <si>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</si>
  <si>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</si>
  <si>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</si>
  <si>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</si>
  <si>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</si>
  <si>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</si>
  <si>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</si>
  <si>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</si>
  <si>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</si>
  <si>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</si>
  <si>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</si>
  <si>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</si>
  <si>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</si>
  <si>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</si>
  <si>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</si>
  <si>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</si>
  <si>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</si>
  <si>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</si>
  <si>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</si>
  <si>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</si>
  <si>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</si>
  <si>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</si>
  <si>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</si>
  <si>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</si>
  <si>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</si>
  <si>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</si>
  <si>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</si>
  <si>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</si>
  <si>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</si>
  <si>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</si>
  <si>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</si>
  <si>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</si>
  <si>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</si>
  <si>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</si>
  <si>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</si>
  <si>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</si>
  <si>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</si>
  <si>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</si>
  <si>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</si>
  <si>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</si>
  <si>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</si>
  <si>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</si>
  <si>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</si>
  <si>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</si>
  <si>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</si>
  <si>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</si>
  <si>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</si>
  <si>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</si>
  <si>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</si>
  <si>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</si>
  <si>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</si>
  <si>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</si>
  <si>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</si>
  <si>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</si>
  <si>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</si>
  <si>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</si>
  <si>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</si>
  <si>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</si>
  <si>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</si>
  <si>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</si>
  <si>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</si>
  <si>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</si>
  <si>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</si>
  <si>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</si>
  <si>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</si>
  <si>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</si>
  <si>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</si>
  <si>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</si>
  <si>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</si>
  <si>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</si>
  <si>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</si>
  <si>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</si>
  <si>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</si>
  <si>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</si>
  <si>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</si>
  <si>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</si>
  <si>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</si>
  <si>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</si>
  <si>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</si>
  <si>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</si>
  <si>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</si>
  <si>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</si>
  <si>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</si>
  <si>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</si>
  <si>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</si>
  <si>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</si>
  <si>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</si>
  <si>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</si>
  <si>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</si>
  <si>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</si>
  <si>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</si>
  <si>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</si>
  <si>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</si>
  <si>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</si>
  <si>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</si>
  <si>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</si>
  <si>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</si>
  <si>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</si>
  <si>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</si>
  <si>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</si>
  <si>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</si>
  <si>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</si>
  <si>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</si>
  <si>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</si>
  <si>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</si>
  <si>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</si>
  <si>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</si>
  <si>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</si>
  <si>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</si>
  <si>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</si>
  <si>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</si>
  <si>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</si>
  <si>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</si>
  <si>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</si>
  <si>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</si>
  <si>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</si>
  <si>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</si>
  <si>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</si>
  <si>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</si>
  <si>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</si>
  <si>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</si>
  <si>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</si>
  <si>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</si>
  <si>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</si>
  <si>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</si>
  <si>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</si>
  <si>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</si>
  <si>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</si>
  <si>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</si>
  <si>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</si>
  <si>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</si>
  <si>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</si>
  <si>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</si>
  <si>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</si>
  <si>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</si>
  <si>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</si>
  <si>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</si>
  <si>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</si>
  <si>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</si>
  <si>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</si>
  <si>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</si>
  <si>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</si>
  <si>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</si>
  <si>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</si>
  <si>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</si>
  <si>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</si>
  <si>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</si>
  <si>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</si>
  <si>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</si>
  <si>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</si>
  <si>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</si>
  <si>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</si>
  <si>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</si>
  <si>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</si>
  <si>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</si>
  <si>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</si>
  <si>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</si>
  <si>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</si>
  <si>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</si>
  <si>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</si>
  <si>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</si>
  <si>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</si>
  <si>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</si>
  <si>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</si>
  <si>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</si>
  <si>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</si>
  <si>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</si>
  <si>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</si>
  <si>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</si>
  <si>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</si>
  <si>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</si>
  <si>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</si>
  <si>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</si>
  <si>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</si>
  <si>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</si>
  <si>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</si>
  <si>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</si>
  <si>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</si>
  <si>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</si>
  <si>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</si>
  <si>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</si>
  <si>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</si>
  <si>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</si>
  <si>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</si>
  <si>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</si>
  <si>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</si>
  <si>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</si>
  <si>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</si>
  <si>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</si>
  <si>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</si>
  <si>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</si>
  <si>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</si>
  <si>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</si>
  <si>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</si>
  <si>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</si>
  <si>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</si>
  <si>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</si>
  <si>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</si>
  <si>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</si>
  <si>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</si>
  <si>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</si>
  <si>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</si>
  <si>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</si>
  <si>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</si>
  <si>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</si>
  <si>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</si>
  <si>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</si>
  <si>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</si>
  <si>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</si>
  <si>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</si>
  <si>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</si>
  <si>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</si>
  <si>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</si>
  <si>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</si>
  <si>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</si>
  <si>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</si>
  <si>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</si>
  <si>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</si>
  <si>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</si>
  <si>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</si>
  <si>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</si>
  <si>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</si>
  <si>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</si>
  <si>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</si>
  <si>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</si>
  <si>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</si>
  <si>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</si>
  <si>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</si>
  <si>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</si>
  <si>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</si>
  <si>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</si>
  <si>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</si>
  <si>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</si>
  <si>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</si>
  <si>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</si>
  <si>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</si>
  <si>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</si>
  <si>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</si>
  <si>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</si>
  <si>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</si>
  <si>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</si>
  <si>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</si>
  <si>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</si>
  <si>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</si>
  <si>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</si>
  <si>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</si>
  <si>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</si>
  <si>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</si>
  <si>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</si>
  <si>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</si>
  <si>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</si>
  <si>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</si>
  <si>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</si>
  <si>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</si>
  <si>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</si>
  <si>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</si>
  <si>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</si>
  <si>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</si>
  <si>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</si>
  <si>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</si>
  <si>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</si>
  <si>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</si>
  <si>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</si>
  <si>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</si>
  <si>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</si>
  <si>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</si>
  <si>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</si>
  <si>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</si>
  <si>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</si>
  <si>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</si>
  <si>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</si>
  <si>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</si>
  <si>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</si>
  <si>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</si>
  <si>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</si>
  <si>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</si>
  <si>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</si>
  <si>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</si>
  <si>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</si>
  <si>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</si>
  <si>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</si>
  <si>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</si>
  <si>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</si>
  <si>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</si>
  <si>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</si>
  <si>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</si>
  <si>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</si>
  <si>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</si>
  <si>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</si>
  <si>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</si>
  <si>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</si>
  <si>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</si>
  <si>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</si>
  <si>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</si>
  <si>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</si>
  <si>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</si>
  <si>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</si>
  <si>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</si>
  <si>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</si>
  <si>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</si>
  <si>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</si>
  <si>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</si>
  <si>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</si>
  <si>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</si>
  <si>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</si>
  <si>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</si>
  <si>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</si>
  <si>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</si>
  <si>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</si>
  <si>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</si>
  <si>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</si>
  <si>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</si>
  <si>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</si>
  <si>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</si>
  <si>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</si>
  <si>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</si>
  <si>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</si>
  <si>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</si>
  <si>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</si>
  <si>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</si>
  <si>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</si>
  <si>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</si>
  <si>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</si>
  <si>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</si>
  <si>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</si>
  <si>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</si>
  <si>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</si>
  <si>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</si>
  <si>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</si>
  <si>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</si>
  <si>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</si>
  <si>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</si>
  <si>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</si>
  <si>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</si>
  <si>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</si>
  <si>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</si>
  <si>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</si>
  <si>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</si>
  <si>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</si>
  <si>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</si>
  <si>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</si>
  <si>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</si>
  <si>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</si>
  <si>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</si>
  <si>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</si>
  <si>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</si>
  <si>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</si>
  <si>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</si>
  <si>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</si>
  <si>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</si>
  <si>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</si>
  <si>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</si>
  <si>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</si>
  <si>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</si>
  <si>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</si>
  <si>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</si>
  <si>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</si>
  <si>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</si>
  <si>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</si>
  <si>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</si>
  <si>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</si>
  <si>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</si>
  <si>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</si>
  <si>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</si>
  <si>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</si>
  <si>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</si>
  <si>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</si>
  <si>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</si>
  <si>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</si>
  <si>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</si>
  <si>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</si>
  <si>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</si>
  <si>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</si>
  <si>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</si>
  <si>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</si>
  <si>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</si>
  <si>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</si>
  <si>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</si>
  <si>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</si>
  <si>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</si>
  <si>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</si>
  <si>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</si>
  <si>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</si>
  <si>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</si>
  <si>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</si>
  <si>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</si>
  <si>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</si>
  <si>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</si>
  <si>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</si>
  <si>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</si>
  <si>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</si>
  <si>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</si>
  <si>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</si>
  <si>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</si>
  <si>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</si>
  <si>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</si>
  <si>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</si>
  <si>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</si>
  <si>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</si>
  <si>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</si>
  <si>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</si>
  <si>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</si>
  <si>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</si>
  <si>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</si>
  <si>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</si>
  <si>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</si>
  <si>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</si>
  <si>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</si>
  <si>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</si>
  <si>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</si>
  <si>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</si>
  <si>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</si>
  <si>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</si>
  <si>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</si>
  <si>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</si>
  <si>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</si>
  <si>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</si>
  <si>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</si>
  <si>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</si>
  <si>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</si>
  <si>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</si>
  <si>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</si>
  <si>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</si>
  <si>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</si>
  <si>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</si>
  <si>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</si>
  <si>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</si>
  <si>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</si>
  <si>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</si>
  <si>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</si>
  <si>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</si>
  <si>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</si>
  <si>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</si>
  <si>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</si>
  <si>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</si>
  <si>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</si>
  <si>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</si>
  <si>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</si>
  <si>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</si>
  <si>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</si>
  <si>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</si>
  <si>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</si>
  <si>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</si>
  <si>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</si>
  <si>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</si>
  <si>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</si>
  <si>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</si>
  <si>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</si>
  <si>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</si>
  <si>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</si>
  <si>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</si>
  <si>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</si>
  <si>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</si>
  <si>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</si>
  <si>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</si>
  <si>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</si>
  <si>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</si>
  <si>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</si>
  <si>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</si>
  <si>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</si>
  <si>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</si>
  <si>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</si>
  <si>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</si>
  <si>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</si>
  <si>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</si>
  <si>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</si>
  <si>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</si>
  <si>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</si>
  <si>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</si>
  <si>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</si>
  <si>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</si>
  <si>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</si>
  <si>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</si>
  <si>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</si>
  <si>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</si>
  <si>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</si>
  <si>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</si>
  <si>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</si>
  <si>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</si>
  <si>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</si>
  <si>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</si>
  <si>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</si>
  <si>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</si>
  <si>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</si>
  <si>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</si>
  <si>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</si>
  <si>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</si>
  <si>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</si>
  <si>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</si>
  <si>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</si>
  <si>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</si>
  <si>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</si>
  <si>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</si>
  <si>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</si>
  <si>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</si>
  <si>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</si>
  <si>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</si>
  <si>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</si>
  <si>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</si>
  <si>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</si>
  <si>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</si>
  <si>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</si>
  <si>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</si>
  <si>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</si>
  <si>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</si>
  <si>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</si>
  <si>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</si>
  <si>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</si>
  <si>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</si>
  <si>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</si>
  <si>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</si>
  <si>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</si>
  <si>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</si>
  <si>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</si>
  <si>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</si>
  <si>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</si>
  <si>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</si>
  <si>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</si>
  <si>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</si>
  <si>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</si>
  <si>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</si>
  <si>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</si>
  <si>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</si>
  <si>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</si>
  <si>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</si>
  <si>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</si>
  <si>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</si>
  <si>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</si>
  <si>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</si>
  <si>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</si>
  <si>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</si>
  <si>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</si>
  <si>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</si>
  <si>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</si>
  <si>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</si>
  <si>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</si>
  <si>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</si>
  <si>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</si>
  <si>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</si>
  <si>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</si>
  <si>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</si>
  <si>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</si>
  <si>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</si>
  <si>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</si>
  <si>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</si>
  <si>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</si>
  <si>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</si>
  <si>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</si>
  <si>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</si>
  <si>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</si>
  <si>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</si>
  <si>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</si>
  <si>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</si>
  <si>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</si>
  <si>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</si>
  <si>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</si>
  <si>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</si>
  <si>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</si>
  <si>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</si>
  <si>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</si>
  <si>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</si>
  <si>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</si>
  <si>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</si>
  <si>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</si>
  <si>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</si>
  <si>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</si>
  <si>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</si>
  <si>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</si>
  <si>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</si>
  <si>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</si>
  <si>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</si>
  <si>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</si>
  <si>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</si>
  <si>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</si>
  <si>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</si>
  <si>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</si>
  <si>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</si>
  <si>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</si>
  <si>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</si>
  <si>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</si>
  <si>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</si>
  <si>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</si>
  <si>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</si>
  <si>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</si>
  <si>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</si>
  <si>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</si>
  <si>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</si>
  <si>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</si>
  <si>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</si>
  <si>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</si>
  <si>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</si>
  <si>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</si>
  <si>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</si>
  <si>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</si>
  <si>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</si>
  <si>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</si>
  <si>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</si>
  <si>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</si>
  <si>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</si>
  <si>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</si>
  <si>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</si>
  <si>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</si>
  <si>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</si>
  <si>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</si>
  <si>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</si>
  <si>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</si>
  <si>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</si>
  <si>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</si>
  <si>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</si>
  <si>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</si>
  <si>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</si>
  <si>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</si>
  <si>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</si>
  <si>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</si>
  <si>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</si>
  <si>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</si>
  <si>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</si>
  <si>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</si>
  <si>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</si>
  <si>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</si>
  <si>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</si>
  <si>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</si>
  <si>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</si>
  <si>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</si>
  <si>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</si>
  <si>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</si>
  <si>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</si>
  <si>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</si>
  <si>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</si>
  <si>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</si>
  <si>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</si>
  <si>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</si>
  <si>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</si>
  <si>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</si>
  <si>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</si>
  <si>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</si>
  <si>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</si>
  <si>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</si>
  <si>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</si>
  <si>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</si>
  <si>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</si>
  <si>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</si>
  <si>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</si>
  <si>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</si>
  <si>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</si>
  <si>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</si>
  <si>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</si>
  <si>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</si>
  <si>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</si>
  <si>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</si>
  <si>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</si>
  <si>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</si>
  <si>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</si>
  <si>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</si>
  <si>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</si>
  <si>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</si>
  <si>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</si>
  <si>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</si>
  <si>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</si>
  <si>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</si>
  <si>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</si>
  <si>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</si>
  <si>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</si>
  <si>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</si>
  <si>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</si>
  <si>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</si>
  <si>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</si>
  <si>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</si>
  <si>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</si>
  <si>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</si>
  <si>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</si>
  <si>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</si>
  <si>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</si>
  <si>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</si>
  <si>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</si>
  <si>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</si>
  <si>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</si>
  <si>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</si>
  <si>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</si>
  <si>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</si>
  <si>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</si>
  <si>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</si>
  <si>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</si>
  <si>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</si>
  <si>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</si>
  <si>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</si>
  <si>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</si>
  <si>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</si>
  <si>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</si>
  <si>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</si>
  <si>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</si>
  <si>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</si>
  <si>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</si>
  <si>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</si>
  <si>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</si>
  <si>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</si>
  <si>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</si>
  <si>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</si>
  <si>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</si>
  <si>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</si>
  <si>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</si>
  <si>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</si>
  <si>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</si>
  <si>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</si>
  <si>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</si>
  <si>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</si>
  <si>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</si>
  <si>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</si>
  <si>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</si>
  <si>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</si>
  <si>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</si>
  <si>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</si>
  <si>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</si>
  <si>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</si>
  <si>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</si>
  <si>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</si>
  <si>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</si>
  <si>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</si>
  <si>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</si>
  <si>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</si>
  <si>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</si>
  <si>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</si>
  <si>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</si>
  <si>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</si>
  <si>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</si>
  <si>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</si>
  <si>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</si>
  <si>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</si>
  <si>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</si>
  <si>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</si>
  <si>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</si>
  <si>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</si>
  <si>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</si>
  <si>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</si>
  <si>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</si>
  <si>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</si>
  <si>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</si>
  <si>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</si>
  <si>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</si>
  <si>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</si>
  <si>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</si>
  <si>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</si>
  <si>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</si>
  <si>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</si>
  <si>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</si>
  <si>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</si>
  <si>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</si>
  <si>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</si>
  <si>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</si>
  <si>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</si>
  <si>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</si>
  <si>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</si>
  <si>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</si>
  <si>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</si>
  <si>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</si>
  <si>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</si>
  <si>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</si>
  <si>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</si>
  <si>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</si>
  <si>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</si>
  <si>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</si>
  <si>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</si>
  <si>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</si>
  <si>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</si>
  <si>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</si>
  <si>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</si>
  <si>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</si>
  <si>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</si>
  <si>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</si>
  <si>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</si>
  <si>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</si>
  <si>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</si>
  <si>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</si>
  <si>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</si>
  <si>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</si>
  <si>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</si>
  <si>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</si>
  <si>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</si>
  <si>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</si>
  <si>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</si>
  <si>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</si>
  <si>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</si>
  <si>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</si>
  <si>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</si>
  <si>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</si>
  <si>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</si>
  <si>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</si>
  <si>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</si>
  <si>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</si>
  <si>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</si>
  <si>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</si>
  <si>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</si>
  <si>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</si>
  <si>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</si>
  <si>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</si>
  <si>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</si>
  <si>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</si>
  <si>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</si>
  <si>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</si>
  <si>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</si>
  <si>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</si>
  <si>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</si>
  <si>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</si>
  <si>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</si>
  <si>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</si>
  <si>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</si>
  <si>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</si>
  <si>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</si>
  <si>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</si>
  <si>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</si>
  <si>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</si>
  <si>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</si>
  <si>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</si>
  <si>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</si>
  <si>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</si>
  <si>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</si>
  <si>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</si>
  <si>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</si>
  <si>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</si>
  <si>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</si>
  <si>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</si>
  <si>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</si>
  <si>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</si>
  <si>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</si>
  <si>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</si>
  <si>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</si>
  <si>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</si>
  <si>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</si>
  <si>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</si>
  <si>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</si>
  <si>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</si>
  <si>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</si>
  <si>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</si>
  <si>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</si>
  <si>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</si>
  <si>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</si>
  <si>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</si>
  <si>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</si>
  <si>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</si>
  <si>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</si>
  <si>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</si>
  <si>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</si>
  <si>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</si>
  <si>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</si>
  <si>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</si>
  <si>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</si>
  <si>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</si>
  <si>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</si>
  <si>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</si>
  <si>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</si>
  <si>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</si>
  <si>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</si>
  <si>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</si>
  <si>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</si>
  <si>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</si>
  <si>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</si>
  <si>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</si>
  <si>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</si>
  <si>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</si>
  <si>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</si>
  <si>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</si>
  <si>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</si>
  <si>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</si>
  <si>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</si>
  <si>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</si>
  <si>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</si>
  <si>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</si>
  <si>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</si>
  <si>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</si>
  <si>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</si>
  <si>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</si>
  <si>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</si>
  <si>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</si>
  <si>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</si>
  <si>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</si>
  <si>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</si>
  <si>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</si>
  <si>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</si>
  <si>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</si>
  <si>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</si>
  <si>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</si>
  <si>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</si>
  <si>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</si>
  <si>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</si>
  <si>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</si>
  <si>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</si>
  <si>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</si>
  <si>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</si>
  <si>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</si>
  <si>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</si>
  <si>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</si>
  <si>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</si>
  <si>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</si>
  <si>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</si>
  <si>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</si>
  <si>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</si>
  <si>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</si>
  <si>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</si>
  <si>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</si>
  <si>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</si>
  <si>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</si>
  <si>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</si>
  <si>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</si>
  <si>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</si>
  <si>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</si>
  <si>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</si>
  <si>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</si>
  <si>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</si>
  <si>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</si>
  <si>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</si>
  <si>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</si>
  <si>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</si>
  <si>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</si>
  <si>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</si>
  <si>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</si>
  <si>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</si>
  <si>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</si>
  <si>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</si>
  <si>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</si>
  <si>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</si>
  <si>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</si>
  <si>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</si>
  <si>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</si>
  <si>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</si>
  <si>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</si>
  <si>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</si>
  <si>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</si>
  <si>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</si>
  <si>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</si>
  <si>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</si>
  <si>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</si>
  <si>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</si>
  <si>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</si>
  <si>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</si>
  <si>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</si>
  <si>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</si>
  <si>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</si>
  <si>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</si>
  <si>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</si>
  <si>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</si>
  <si>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</si>
  <si>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</si>
  <si>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</si>
  <si>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</si>
  <si>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</si>
  <si>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</si>
  <si>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</si>
  <si>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</si>
  <si>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</si>
  <si>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</si>
  <si>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</si>
  <si>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</si>
  <si>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</si>
  <si>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</si>
  <si>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</si>
  <si>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</si>
  <si>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</si>
  <si>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</si>
  <si>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</si>
  <si>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</si>
  <si>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</si>
  <si>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</si>
  <si>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</si>
  <si>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</si>
  <si>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</si>
  <si>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</si>
  <si>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</si>
  <si>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</si>
  <si>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</si>
  <si>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</si>
  <si>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</si>
  <si>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</si>
  <si>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</si>
  <si>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</si>
  <si>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</si>
  <si>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</si>
  <si>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</si>
  <si>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</si>
  <si>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</si>
  <si>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</si>
  <si>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</si>
  <si>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</si>
  <si>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</si>
  <si>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</si>
  <si>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</si>
  <si>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</si>
  <si>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</si>
  <si>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</si>
  <si>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</si>
  <si>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</si>
  <si>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</si>
  <si>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</si>
  <si>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</si>
  <si>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</si>
  <si>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</si>
  <si>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</si>
  <si>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</si>
  <si>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</si>
  <si>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</si>
  <si>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</si>
  <si>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</si>
  <si>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</si>
  <si>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</si>
  <si>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</si>
  <si>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</si>
  <si>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</si>
  <si>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</si>
  <si>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</si>
  <si>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</si>
  <si>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</si>
  <si>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</si>
  <si>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</si>
  <si>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</si>
  <si>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</si>
  <si>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</si>
  <si>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</si>
  <si>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</si>
  <si>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</si>
  <si>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</si>
  <si>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</si>
  <si>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</si>
  <si>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</si>
  <si>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</si>
  <si>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</si>
  <si>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</si>
  <si>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</si>
  <si>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</si>
  <si>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</si>
  <si>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</si>
  <si>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</si>
  <si>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</si>
  <si>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</si>
  <si>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</si>
  <si>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</si>
  <si>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</si>
  <si>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</si>
  <si>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</si>
  <si>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</si>
  <si>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</si>
  <si>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</si>
  <si>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</si>
  <si>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</si>
  <si>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</si>
  <si>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</si>
  <si>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</si>
  <si>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</si>
  <si>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</si>
  <si>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</si>
  <si>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</si>
  <si>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</si>
  <si>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</si>
  <si>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</si>
  <si>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</si>
  <si>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</si>
  <si>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</si>
  <si>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</si>
  <si>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</si>
  <si>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</si>
  <si>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</si>
  <si>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</si>
  <si>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</si>
  <si>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</si>
  <si>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</si>
  <si>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</si>
  <si>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</si>
  <si>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</si>
  <si>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</si>
  <si>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</si>
  <si>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</si>
  <si>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</si>
  <si>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</si>
  <si>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</si>
  <si>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</si>
  <si>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</si>
  <si>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</si>
  <si>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</si>
  <si>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</si>
  <si>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</si>
  <si>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</si>
  <si>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</si>
  <si>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</si>
  <si>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</si>
  <si>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</si>
  <si>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</si>
  <si>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</si>
  <si>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</si>
  <si>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</si>
  <si>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</si>
  <si>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</si>
  <si>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</si>
  <si>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</si>
  <si>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</si>
  <si>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</si>
  <si>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</si>
  <si>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</si>
  <si>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</si>
  <si>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</si>
  <si>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</si>
  <si>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</si>
  <si>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</si>
  <si>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</si>
  <si>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</si>
  <si>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</si>
  <si>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</si>
  <si>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</si>
  <si>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</si>
  <si>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</si>
  <si>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</si>
  <si>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</si>
  <si>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</si>
  <si>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</si>
  <si>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</si>
  <si>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</si>
  <si>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</si>
  <si>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</si>
  <si>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</si>
  <si>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</si>
  <si>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</si>
  <si>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</si>
  <si>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</si>
  <si>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</si>
  <si>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</si>
  <si>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</si>
  <si>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</si>
  <si>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</si>
  <si>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</si>
  <si>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</si>
  <si>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</si>
  <si>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</si>
  <si>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</si>
  <si>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</si>
  <si>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</si>
  <si>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</si>
  <si>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</si>
  <si>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</si>
  <si>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</si>
  <si>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</si>
  <si>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</si>
  <si>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</si>
  <si>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</si>
  <si>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</si>
  <si>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</si>
  <si>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</si>
  <si>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</si>
  <si>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</si>
  <si>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</si>
  <si>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</si>
  <si>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</si>
  <si>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</si>
  <si>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</si>
  <si>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</si>
  <si>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</si>
  <si>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</si>
  <si>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</si>
  <si>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</si>
  <si>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</si>
  <si>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</si>
  <si>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</si>
  <si>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</si>
  <si>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</si>
  <si>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</si>
  <si>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</si>
  <si>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</si>
  <si>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</si>
  <si>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</si>
  <si>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</si>
  <si>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</si>
  <si>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</si>
  <si>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</si>
  <si>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</si>
  <si>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</si>
  <si>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</si>
  <si>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</si>
  <si>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</si>
  <si>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</si>
  <si>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</si>
  <si>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</si>
  <si>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</si>
  <si>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</si>
  <si>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</si>
  <si>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</si>
  <si>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</si>
  <si>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</si>
  <si>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</si>
  <si>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</si>
  <si>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</si>
  <si>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</si>
  <si>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</si>
  <si>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</si>
  <si>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</si>
  <si>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</si>
  <si>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</si>
  <si>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</si>
  <si>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</si>
  <si>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</si>
  <si>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</si>
  <si>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</si>
  <si>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</si>
  <si>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</si>
  <si>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</si>
  <si>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</si>
  <si>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</si>
  <si>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</si>
  <si>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</si>
  <si>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</si>
  <si>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</si>
  <si>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</si>
  <si>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</si>
  <si>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</si>
  <si>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</si>
  <si>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</si>
  <si>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</si>
  <si>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</si>
  <si>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</si>
  <si>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</si>
  <si>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</si>
  <si>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</si>
  <si>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</si>
  <si>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</si>
  <si>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</si>
  <si>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</si>
  <si>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</si>
  <si>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</si>
  <si>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</si>
  <si>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</si>
  <si>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</si>
  <si>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</si>
  <si>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</si>
  <si>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</si>
  <si>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</si>
  <si>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</si>
  <si>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</si>
  <si>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</si>
  <si>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</si>
  <si>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</si>
  <si>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</si>
  <si>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</si>
  <si>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</si>
  <si>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</si>
  <si>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</si>
  <si>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</si>
  <si>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</si>
  <si>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</si>
  <si>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</si>
  <si>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</si>
  <si>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</si>
  <si>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</si>
  <si>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</si>
  <si>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</si>
  <si>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</si>
  <si>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</si>
  <si>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</si>
  <si>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</si>
  <si>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</si>
  <si>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</si>
  <si>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</si>
  <si>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</si>
  <si>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</si>
  <si>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</si>
  <si>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</si>
  <si>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</si>
  <si>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</si>
  <si>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</si>
  <si>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</si>
  <si>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</si>
  <si>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</si>
  <si>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</si>
  <si>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</si>
  <si>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</si>
  <si>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</si>
  <si>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</si>
  <si>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</si>
  <si>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</si>
  <si>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</si>
  <si>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</si>
  <si>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</si>
  <si>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</si>
  <si>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</si>
  <si>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</si>
  <si>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</si>
  <si>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</si>
  <si>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</si>
  <si>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</si>
  <si>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</si>
  <si>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</si>
  <si>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</si>
  <si>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</si>
  <si>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</si>
  <si>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</si>
  <si>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</si>
  <si>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</si>
  <si>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</si>
  <si>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</si>
  <si>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</si>
  <si>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</si>
  <si>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</si>
  <si>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</si>
  <si>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</si>
  <si>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</si>
  <si>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</si>
  <si>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</si>
  <si>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</si>
  <si>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</si>
  <si>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</si>
  <si>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</si>
  <si>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</si>
  <si>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</si>
  <si>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</si>
  <si>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</si>
  <si>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</si>
  <si>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</si>
  <si>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</si>
  <si>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</si>
  <si>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</si>
  <si>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</si>
  <si>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</si>
  <si>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</si>
  <si>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</si>
  <si>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</si>
  <si>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</si>
  <si>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</si>
  <si>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</si>
  <si>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</si>
  <si>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</si>
  <si>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</si>
  <si>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</si>
  <si>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</si>
  <si>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</si>
  <si>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</si>
  <si>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</si>
  <si>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</si>
  <si>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</si>
  <si>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</si>
  <si>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</si>
  <si>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</si>
  <si>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</si>
  <si>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</si>
  <si>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</si>
  <si>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</si>
  <si>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</si>
  <si>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</si>
  <si>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</si>
  <si>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</si>
  <si>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</si>
  <si>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</si>
  <si>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</si>
  <si>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</si>
  <si>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</si>
  <si>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</si>
  <si>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</si>
  <si>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</si>
  <si>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</si>
  <si>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</si>
  <si>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</si>
  <si>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</si>
  <si>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</si>
  <si>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</si>
  <si>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</si>
  <si>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</si>
  <si>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</si>
  <si>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</si>
  <si>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</si>
  <si>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</si>
  <si>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</si>
  <si>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</si>
  <si>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</si>
  <si>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</si>
  <si>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</si>
  <si>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</si>
  <si>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</si>
  <si>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</si>
  <si>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</si>
  <si>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</si>
  <si>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</si>
  <si>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</si>
  <si>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</si>
  <si>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</si>
  <si>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</si>
  <si>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</si>
  <si>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</si>
  <si>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</si>
  <si>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</si>
  <si>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</si>
  <si>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</si>
  <si>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</si>
  <si>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</si>
  <si>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</si>
  <si>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</si>
  <si>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</si>
  <si>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</si>
  <si>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</si>
  <si>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</si>
  <si>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</si>
  <si>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</si>
  <si>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</si>
  <si>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</si>
  <si>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</si>
  <si>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</si>
  <si>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</si>
  <si>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</si>
  <si>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</si>
  <si>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</si>
  <si>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</si>
  <si>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</si>
  <si>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</si>
  <si>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</si>
  <si>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</si>
  <si>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</si>
  <si>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</si>
  <si>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</si>
  <si>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</si>
  <si>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</si>
  <si>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</si>
  <si>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</si>
  <si>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</si>
  <si>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</si>
  <si>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</si>
  <si>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</si>
  <si>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</si>
  <si>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</si>
  <si>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</si>
  <si>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</si>
  <si>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</si>
  <si>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</si>
  <si>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</si>
  <si>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</si>
  <si>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</si>
  <si>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</si>
  <si>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</si>
  <si>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</si>
  <si>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</si>
  <si>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</si>
  <si>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</si>
  <si>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</si>
  <si>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</si>
  <si>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</si>
  <si>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</si>
  <si>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</si>
  <si>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</si>
  <si>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</si>
  <si>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</si>
  <si>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</si>
  <si>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</si>
  <si>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</si>
  <si>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</si>
  <si>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</si>
  <si>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</si>
  <si>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</si>
  <si>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</si>
  <si>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</si>
  <si>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</si>
  <si>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</si>
  <si>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</si>
  <si>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</si>
  <si>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</si>
  <si>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</si>
  <si>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</si>
  <si>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</si>
  <si>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</si>
  <si>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</si>
  <si>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</si>
  <si>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</si>
  <si>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</si>
  <si>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</si>
  <si>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</si>
  <si>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</si>
  <si>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</si>
  <si>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</si>
  <si>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</si>
  <si>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</si>
  <si>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</si>
  <si>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</si>
  <si>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</si>
  <si>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</si>
  <si>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</si>
  <si>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</si>
  <si>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</si>
  <si>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</si>
  <si>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</si>
  <si>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</si>
  <si>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</si>
  <si>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</si>
  <si>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</si>
  <si>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</si>
  <si>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</si>
  <si>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</si>
  <si>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</si>
  <si>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</si>
  <si>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</si>
  <si>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</si>
  <si>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</si>
  <si>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</si>
  <si>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</si>
  <si>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</si>
  <si>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</si>
  <si>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</si>
  <si>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</si>
  <si>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</si>
  <si>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</si>
  <si>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</si>
  <si>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</si>
  <si>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</si>
  <si>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</si>
  <si>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</si>
  <si>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</si>
  <si>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</si>
  <si>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</si>
  <si>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</si>
  <si>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</si>
  <si>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</si>
  <si>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</si>
  <si>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</si>
  <si>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</si>
  <si>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</si>
  <si>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</si>
  <si>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</si>
  <si>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</si>
  <si>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</si>
  <si>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</si>
  <si>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</si>
  <si>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</si>
  <si>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</si>
  <si>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</si>
  <si>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</si>
  <si>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</si>
  <si>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</si>
  <si>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</si>
  <si>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</si>
  <si>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</si>
  <si>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</si>
  <si>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</si>
  <si>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</si>
  <si>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</si>
  <si>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</si>
  <si>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</si>
  <si>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</si>
  <si>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</si>
  <si>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</si>
  <si>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</si>
  <si>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</si>
  <si>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</si>
  <si>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</si>
  <si>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</si>
  <si>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</si>
  <si>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</si>
  <si>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</si>
  <si>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</si>
  <si>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</si>
  <si>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</si>
  <si>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</si>
  <si>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</si>
  <si>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</si>
  <si>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</si>
  <si>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</si>
  <si>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</si>
  <si>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</si>
  <si>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</si>
  <si>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</si>
  <si>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</si>
  <si>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</si>
  <si>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</si>
  <si>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</si>
  <si>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</si>
  <si>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</si>
  <si>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</si>
  <si>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</si>
  <si>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</si>
  <si>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</si>
  <si>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</si>
  <si>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</si>
  <si>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</si>
  <si>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</si>
  <si>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</si>
  <si>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</si>
  <si>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</si>
  <si>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</si>
  <si>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</si>
  <si>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</si>
  <si>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</si>
  <si>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</si>
  <si>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</si>
  <si>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</si>
  <si>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</si>
  <si>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</si>
  <si>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</si>
  <si>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</si>
  <si>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</si>
  <si>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</si>
  <si>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</si>
  <si>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</si>
  <si>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</si>
  <si>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</si>
  <si>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</si>
  <si>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</si>
  <si>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</si>
  <si>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</si>
  <si>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</si>
  <si>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</si>
  <si>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</si>
  <si>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</si>
  <si>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</si>
  <si>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</si>
  <si>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</si>
  <si>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</si>
  <si>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</si>
  <si>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</si>
  <si>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</si>
  <si>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</si>
  <si>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</si>
  <si>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</si>
  <si>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</si>
  <si>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</si>
  <si>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</si>
  <si>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</si>
  <si>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</si>
  <si>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</si>
  <si>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</si>
  <si>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</si>
  <si>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</si>
  <si>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</si>
  <si>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</si>
  <si>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</si>
  <si>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</si>
  <si>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</si>
  <si>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</si>
  <si>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</si>
  <si>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</si>
  <si>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</si>
  <si>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</si>
  <si>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</si>
  <si>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</si>
  <si>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</si>
  <si>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</si>
  <si>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</si>
  <si>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</si>
  <si>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</si>
  <si>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</si>
  <si>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</si>
  <si>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</si>
  <si>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</si>
  <si>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</si>
  <si>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</si>
  <si>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</si>
  <si>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</si>
  <si>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</si>
  <si>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</si>
  <si>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</si>
  <si>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</si>
  <si>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</si>
  <si>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</si>
  <si>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</si>
  <si>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</si>
  <si>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</si>
  <si>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</si>
  <si>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</si>
  <si>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</si>
  <si>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</si>
  <si>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</si>
  <si>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</si>
  <si>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</si>
  <si>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</si>
  <si>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</si>
  <si>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</si>
  <si>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</si>
  <si>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</si>
  <si>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</si>
  <si>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</si>
  <si>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</si>
  <si>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</si>
  <si>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</si>
  <si>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</si>
  <si>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</si>
  <si>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</si>
  <si>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</si>
  <si>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</si>
  <si>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</si>
  <si>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</si>
  <si>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</si>
  <si>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</si>
  <si>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</si>
  <si>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</si>
  <si>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</si>
  <si>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</si>
  <si>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</si>
  <si>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</si>
  <si>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</si>
  <si>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</si>
  <si>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</si>
  <si>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</si>
  <si>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</si>
  <si>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</si>
  <si>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</si>
  <si>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</si>
  <si>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</si>
  <si>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</si>
  <si>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</si>
  <si>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</si>
  <si>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</si>
  <si>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</si>
  <si>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</si>
  <si>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</si>
  <si>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</si>
  <si>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</si>
  <si>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</si>
  <si>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</si>
  <si>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</si>
  <si>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</si>
  <si>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</si>
  <si>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</si>
  <si>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</si>
  <si>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</si>
  <si>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</si>
  <si>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</si>
  <si>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</si>
  <si>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</si>
  <si>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</si>
  <si>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</si>
  <si>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</si>
  <si>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</si>
  <si>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</si>
  <si>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</si>
  <si>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</si>
  <si>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</si>
  <si>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</si>
  <si>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</si>
  <si>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</si>
  <si>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</si>
  <si>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</si>
  <si>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</si>
  <si>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</si>
  <si>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</si>
  <si>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</si>
  <si>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</si>
  <si>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</si>
  <si>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</si>
  <si>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</si>
  <si>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</si>
  <si>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</si>
  <si>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</si>
  <si>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</si>
  <si>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</si>
  <si>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</si>
  <si>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</si>
  <si>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</si>
  <si>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</si>
  <si>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</si>
  <si>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</si>
  <si>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</si>
  <si>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</si>
  <si>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</si>
  <si>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</si>
  <si>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</si>
  <si>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</si>
  <si>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</si>
  <si>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</si>
  <si>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</si>
  <si>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</si>
  <si>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</si>
  <si>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</si>
  <si>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</si>
  <si>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</si>
  <si>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</si>
  <si>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</si>
  <si>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</si>
  <si>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</si>
  <si>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</si>
  <si>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</si>
  <si>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</si>
  <si>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</si>
  <si>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</si>
  <si>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</si>
  <si>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</si>
  <si>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</si>
  <si>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</si>
  <si>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</si>
  <si>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</si>
  <si>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</si>
  <si>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</si>
  <si>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</si>
  <si>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</si>
  <si>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</si>
  <si>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</si>
  <si>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</si>
  <si>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</si>
  <si>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</si>
  <si>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</si>
  <si>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</si>
  <si>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</si>
  <si>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</si>
  <si>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</si>
  <si>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</si>
  <si>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</si>
  <si>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</si>
  <si>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</si>
  <si>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</si>
  <si>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</si>
  <si>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</si>
  <si>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</si>
  <si>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</si>
  <si>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</si>
  <si>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</si>
  <si>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</si>
  <si>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</si>
  <si>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</si>
  <si>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</si>
  <si>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</si>
  <si>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</si>
  <si>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</si>
  <si>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</si>
  <si>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</si>
  <si>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</si>
  <si>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</si>
  <si>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</si>
  <si>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</si>
  <si>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</si>
  <si>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</si>
  <si>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</si>
  <si>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</si>
  <si>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</si>
  <si>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</si>
  <si>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</si>
  <si>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</si>
  <si>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</si>
  <si>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</si>
  <si>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</si>
  <si>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</si>
  <si>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</si>
  <si>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</si>
  <si>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</si>
  <si>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</si>
  <si>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</si>
  <si>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</si>
  <si>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</si>
  <si>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</si>
  <si>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</si>
  <si>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</si>
  <si>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</si>
  <si>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</si>
  <si>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</si>
  <si>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</si>
  <si>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</si>
  <si>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</si>
  <si>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</si>
  <si>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</si>
  <si>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</si>
  <si>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</si>
  <si>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</si>
  <si>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</si>
  <si>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</si>
  <si>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</si>
  <si>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</si>
  <si>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</si>
  <si>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</si>
  <si>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</si>
  <si>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</si>
  <si>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</si>
  <si>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</si>
  <si>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</si>
  <si>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</si>
  <si>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</si>
  <si>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</si>
  <si>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</si>
  <si>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</si>
  <si>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</si>
  <si>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</si>
  <si>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</si>
  <si>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</si>
  <si>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</si>
  <si>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</si>
  <si>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</si>
  <si>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</si>
  <si>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</si>
  <si>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</si>
  <si>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</si>
  <si>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</si>
  <si>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</si>
  <si>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</si>
  <si>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</si>
  <si>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</si>
  <si>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</si>
  <si>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</si>
  <si>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</si>
  <si>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</si>
  <si>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</si>
  <si>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</si>
  <si>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</si>
  <si>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</si>
  <si>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</si>
  <si>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</si>
  <si>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</si>
  <si>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</si>
  <si>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</si>
  <si>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</si>
  <si>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</si>
  <si>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</si>
  <si>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</si>
  <si>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</si>
  <si>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</si>
  <si>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</si>
  <si>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</si>
  <si>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</si>
  <si>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</si>
  <si>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</si>
  <si>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</si>
  <si>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</si>
  <si>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</si>
  <si>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</si>
  <si>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</si>
  <si>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</si>
  <si>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</si>
  <si>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</si>
  <si>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</si>
  <si>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</si>
  <si>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</si>
  <si>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</si>
  <si>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</si>
  <si>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</si>
  <si>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</si>
  <si>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</si>
  <si>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</si>
  <si>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</si>
  <si>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</si>
  <si>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</si>
  <si>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</si>
  <si>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</si>
  <si>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</si>
  <si>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</si>
  <si>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</si>
  <si>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</si>
  <si>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</si>
  <si>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</si>
  <si>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</si>
  <si>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</si>
  <si>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</si>
  <si>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</si>
  <si>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</si>
  <si>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</si>
  <si>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</si>
  <si>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</si>
  <si>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</si>
  <si>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</si>
  <si>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</si>
  <si>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</si>
  <si>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</si>
  <si>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</si>
  <si>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</si>
  <si>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</si>
  <si>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</si>
  <si>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</si>
  <si>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</si>
  <si>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</si>
  <si>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</si>
  <si>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</si>
  <si>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</si>
  <si>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</si>
  <si>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</si>
  <si>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</si>
  <si>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</si>
  <si>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</si>
  <si>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</si>
  <si>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</si>
  <si>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</si>
  <si>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</si>
  <si>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</si>
  <si>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</si>
  <si>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</si>
  <si>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</si>
  <si>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</si>
  <si>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</si>
  <si>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</si>
  <si>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</si>
  <si>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</si>
  <si>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</si>
  <si>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</si>
  <si>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</si>
  <si>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</si>
  <si>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</si>
  <si>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</si>
  <si>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</si>
  <si>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</si>
  <si>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</si>
  <si>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</si>
  <si>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</si>
  <si>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</si>
  <si>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</si>
  <si>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</si>
  <si>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</si>
  <si>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</si>
  <si>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</si>
  <si>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</si>
  <si>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</si>
  <si>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</si>
  <si>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</si>
  <si>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</si>
  <si>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</si>
  <si>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</si>
  <si>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</si>
  <si>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</si>
  <si>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</si>
  <si>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</si>
  <si>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</si>
  <si>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</si>
  <si>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</si>
  <si>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</si>
  <si>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</si>
  <si>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</si>
  <si>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</si>
  <si>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</si>
  <si>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</si>
  <si>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</si>
  <si>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</si>
  <si>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</si>
  <si>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</si>
  <si>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</si>
  <si>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</si>
  <si>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</si>
  <si>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</si>
  <si>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</si>
  <si>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</si>
  <si>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</si>
  <si>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</si>
  <si>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</si>
  <si>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</si>
  <si>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</si>
  <si>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</si>
  <si>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</si>
  <si>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</si>
  <si>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</si>
  <si>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</si>
  <si>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</si>
  <si>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</si>
  <si>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</si>
  <si>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</si>
  <si>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</si>
  <si>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</si>
  <si>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</si>
  <si>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</si>
  <si>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</si>
  <si>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</si>
  <si>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</si>
  <si>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</si>
  <si>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</si>
  <si>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</si>
  <si>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</si>
  <si>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</si>
  <si>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</si>
  <si>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</si>
  <si>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</si>
  <si>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</si>
  <si>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</si>
  <si>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</si>
  <si>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</si>
  <si>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</si>
  <si>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</si>
  <si>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</si>
  <si>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</si>
  <si>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</si>
  <si>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</si>
  <si>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</si>
  <si>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</si>
  <si>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</si>
  <si>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</si>
  <si>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</si>
  <si>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</si>
  <si>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</si>
  <si>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</si>
  <si>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</si>
  <si>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</si>
  <si>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</si>
  <si>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</si>
  <si>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</si>
  <si>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</si>
  <si>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</si>
  <si>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</si>
  <si>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</si>
  <si>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</si>
  <si>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</si>
  <si>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</si>
  <si>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</si>
  <si>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</si>
  <si>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</si>
  <si>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</si>
  <si>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</si>
  <si>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</si>
  <si>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</si>
  <si>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</si>
  <si>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</si>
  <si>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</si>
  <si>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</si>
  <si>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</si>
  <si>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</si>
  <si>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</si>
  <si>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</si>
  <si>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</si>
  <si>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</si>
  <si>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</si>
  <si>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</si>
  <si>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</si>
  <si>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</si>
  <si>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</si>
  <si>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</si>
  <si>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</si>
  <si>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</si>
  <si>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</si>
  <si>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</si>
  <si>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</si>
  <si>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</si>
  <si>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</si>
  <si>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</si>
  <si>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</si>
  <si>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</si>
  <si>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</si>
  <si>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</si>
  <si>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</si>
  <si>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</si>
  <si>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</si>
  <si>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</si>
  <si>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</si>
  <si>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</si>
  <si>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</si>
  <si>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</si>
  <si>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</si>
  <si>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</si>
  <si>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</si>
  <si>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</si>
  <si>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</si>
  <si>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</si>
  <si>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</si>
  <si>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</si>
  <si>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</si>
  <si>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</si>
  <si>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</si>
  <si>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</si>
  <si>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</si>
  <si>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</si>
  <si>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</si>
  <si>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</si>
  <si>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</si>
  <si>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</si>
  <si>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</si>
  <si>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</si>
  <si>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</si>
  <si>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</si>
  <si>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</si>
  <si>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</si>
  <si>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</si>
  <si>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</si>
  <si>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</si>
  <si>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</si>
  <si>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</si>
  <si>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</si>
  <si>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</si>
  <si>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</si>
  <si>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</si>
  <si>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</si>
  <si>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</si>
  <si>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</si>
  <si>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</si>
  <si>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</si>
  <si>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</si>
  <si>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</si>
  <si>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</si>
  <si>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</si>
  <si>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</si>
  <si>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</si>
  <si>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</si>
  <si>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</si>
  <si>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</si>
  <si>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</si>
  <si>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</si>
  <si>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</si>
  <si>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</si>
  <si>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</si>
  <si>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</si>
  <si>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</si>
  <si>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</si>
  <si>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</si>
  <si>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</si>
  <si>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</si>
  <si>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</si>
  <si>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</si>
  <si>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</si>
  <si>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</si>
  <si>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</si>
  <si>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</si>
  <si>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</si>
  <si>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</si>
  <si>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</si>
  <si>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</si>
  <si>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</si>
  <si>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</si>
  <si>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</si>
  <si>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</si>
  <si>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</si>
  <si>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</si>
  <si>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</si>
  <si>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</si>
  <si>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</si>
  <si>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</si>
  <si>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</si>
  <si>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</si>
  <si>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</si>
  <si>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</si>
  <si>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</si>
  <si>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</si>
  <si>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</si>
  <si>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</si>
  <si>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</si>
  <si>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</si>
  <si>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</si>
  <si>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</si>
  <si>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</si>
  <si>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</si>
  <si>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</si>
  <si>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</si>
  <si>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</si>
  <si>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</si>
  <si>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</si>
  <si>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</si>
  <si>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</si>
  <si>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</si>
  <si>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</si>
  <si>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</si>
  <si>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</si>
  <si>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</si>
  <si>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</si>
  <si>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</si>
  <si>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</si>
  <si>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</si>
  <si>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</si>
  <si>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</si>
  <si>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</si>
  <si>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</si>
  <si>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</si>
  <si>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</si>
  <si>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</si>
  <si>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</si>
  <si>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</si>
  <si>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</si>
  <si>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</si>
  <si>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</si>
  <si>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</si>
  <si>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</si>
  <si>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</si>
  <si>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</si>
  <si>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</si>
  <si>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</si>
  <si>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</si>
  <si>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</si>
  <si>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</si>
  <si>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</si>
  <si>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</si>
  <si>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</si>
  <si>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</si>
  <si>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</si>
  <si>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</si>
  <si>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</si>
  <si>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</si>
  <si>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</si>
  <si>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</si>
  <si>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</si>
  <si>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</si>
  <si>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</si>
  <si>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</si>
  <si>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</si>
  <si>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</si>
  <si>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</si>
  <si>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</si>
  <si>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</si>
  <si>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</si>
  <si>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</si>
  <si>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</si>
  <si>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</si>
  <si>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</si>
  <si>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</si>
  <si>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</si>
  <si>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</si>
  <si>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</si>
  <si>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</si>
  <si>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</si>
  <si>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</si>
  <si>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</si>
  <si>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</si>
  <si>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</si>
  <si>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</si>
  <si>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</si>
  <si>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</si>
  <si>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</si>
  <si>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</si>
  <si>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</si>
  <si>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</si>
  <si>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</si>
  <si>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</si>
  <si>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</si>
  <si>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</si>
  <si>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</si>
  <si>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</si>
  <si>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</si>
  <si>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</si>
  <si>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</si>
  <si>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</si>
  <si>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</si>
  <si>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</si>
  <si>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</si>
  <si>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</si>
  <si>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</si>
  <si>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</si>
  <si>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</si>
  <si>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</si>
  <si>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</si>
  <si>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</si>
  <si>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</si>
  <si>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</si>
  <si>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</si>
  <si>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</si>
  <si>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</si>
  <si>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</si>
  <si>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</si>
  <si>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</si>
  <si>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</si>
  <si>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</si>
  <si>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</si>
  <si>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</si>
  <si>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</si>
  <si>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</si>
  <si>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</si>
  <si>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</si>
  <si>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</si>
  <si>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</si>
  <si>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</si>
  <si>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</si>
  <si>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</si>
  <si>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</si>
  <si>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</si>
  <si>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</si>
  <si>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</si>
  <si>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</si>
  <si>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</si>
  <si>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</si>
  <si>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</si>
  <si>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</si>
  <si>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</si>
  <si>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</si>
  <si>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</si>
  <si>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</si>
  <si>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</si>
  <si>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</si>
  <si>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</si>
  <si>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</si>
  <si>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</si>
  <si>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</si>
  <si>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</si>
  <si>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</si>
  <si>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</si>
  <si>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</si>
  <si>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</si>
  <si>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</si>
  <si>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</si>
  <si>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</si>
  <si>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</si>
  <si>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</si>
  <si>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</si>
  <si>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</si>
  <si>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</si>
  <si>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</si>
  <si>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</si>
  <si>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</si>
  <si>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</si>
  <si>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</si>
  <si>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</si>
  <si>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</si>
  <si>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</si>
  <si>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</si>
  <si>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</si>
  <si>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</si>
  <si>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</si>
  <si>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</si>
  <si>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</si>
  <si>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</si>
  <si>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</si>
  <si>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</si>
  <si>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</si>
  <si>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</si>
  <si>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</si>
  <si>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</si>
  <si>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</si>
  <si>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</si>
  <si>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</si>
  <si>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</si>
  <si>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</si>
  <si>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</si>
  <si>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</si>
  <si>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</si>
  <si>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</si>
  <si>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</si>
  <si>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</si>
  <si>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</si>
  <si>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</si>
  <si>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</si>
  <si>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</si>
  <si>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</si>
  <si>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</si>
  <si>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</si>
  <si>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</si>
  <si>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</si>
  <si>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</si>
  <si>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</si>
  <si>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</si>
  <si>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</si>
  <si>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</si>
  <si>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</si>
  <si>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</si>
  <si>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</si>
  <si>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</si>
  <si>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</si>
  <si>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</si>
  <si>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</si>
  <si>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</si>
  <si>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</si>
  <si>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</si>
  <si>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</si>
  <si>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</si>
  <si>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</si>
  <si>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</si>
  <si>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</si>
  <si>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</si>
  <si>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</si>
  <si>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</si>
  <si>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</si>
  <si>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</si>
  <si>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</si>
  <si>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</si>
  <si>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</si>
  <si>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</si>
  <si>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</si>
  <si>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</si>
  <si>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</si>
  <si>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</si>
  <si>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</si>
  <si>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</si>
  <si>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</si>
  <si>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</si>
  <si>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</si>
  <si>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</si>
  <si>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</si>
  <si>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</si>
  <si>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</si>
  <si>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</si>
  <si>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</si>
  <si>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</si>
  <si>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</si>
  <si>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</si>
  <si>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</si>
  <si>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</si>
  <si>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</si>
  <si>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</si>
  <si>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</si>
  <si>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</si>
  <si>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</si>
  <si>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</si>
  <si>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</si>
  <si>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</si>
  <si>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</si>
  <si>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</si>
  <si>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</si>
  <si>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</si>
  <si>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</si>
  <si>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</si>
  <si>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</si>
  <si>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</si>
  <si>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</si>
  <si>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</si>
  <si>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</si>
  <si>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</si>
  <si>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</si>
  <si>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</si>
  <si>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</si>
  <si>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</si>
  <si>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</si>
  <si>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</si>
  <si>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</si>
  <si>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</si>
  <si>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</si>
  <si>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</si>
  <si>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</si>
  <si>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</si>
  <si>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</si>
  <si>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</si>
  <si>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</si>
  <si>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</si>
  <si>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</si>
  <si>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</si>
  <si>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</si>
  <si>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</si>
  <si>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</si>
  <si>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</si>
  <si>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</si>
  <si>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</si>
  <si>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</si>
  <si>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</si>
  <si>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</si>
  <si>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</si>
  <si>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</si>
  <si>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</si>
  <si>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</si>
  <si>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</si>
  <si>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</si>
  <si>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</si>
  <si>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</si>
  <si>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</si>
  <si>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</si>
  <si>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</si>
  <si>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</si>
  <si>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</si>
  <si>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</si>
  <si>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</si>
  <si>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</si>
  <si>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</si>
  <si>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</si>
  <si>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</si>
  <si>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</si>
  <si>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</si>
  <si>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</si>
  <si>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</si>
  <si>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</si>
  <si>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</si>
  <si>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</si>
  <si>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</si>
  <si>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</si>
  <si>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</si>
  <si>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</si>
  <si>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</si>
  <si>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</si>
  <si>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</si>
  <si>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</si>
  <si>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</si>
  <si>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</si>
  <si>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</si>
  <si>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</si>
  <si>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</si>
  <si>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</si>
  <si>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</si>
  <si>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</si>
  <si>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</si>
  <si>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</si>
  <si>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</si>
  <si>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</si>
  <si>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</si>
  <si>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</si>
  <si>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</si>
  <si>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</si>
  <si>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</si>
  <si>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</si>
  <si>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</si>
  <si>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</si>
  <si>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</si>
  <si>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</si>
  <si>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</si>
  <si>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</si>
  <si>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</si>
  <si>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</si>
  <si>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</si>
  <si>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</si>
  <si>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</si>
  <si>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</si>
  <si>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</si>
  <si>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</si>
  <si>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</si>
  <si>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</si>
  <si>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</si>
  <si>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</si>
  <si>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</si>
  <si>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</si>
  <si>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</si>
  <si>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</si>
  <si>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</si>
  <si>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</si>
  <si>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</si>
  <si>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</si>
  <si>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</si>
  <si>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</si>
  <si>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</si>
  <si>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</si>
  <si>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</si>
  <si>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</si>
  <si>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</si>
  <si>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</si>
  <si>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</si>
  <si>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</si>
  <si>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</si>
  <si>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</si>
  <si>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</si>
  <si>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</si>
  <si>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</si>
  <si>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</si>
  <si>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</si>
  <si>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</si>
  <si>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</si>
  <si>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</si>
  <si>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</si>
  <si>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</si>
  <si>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</si>
  <si>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</si>
  <si>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</si>
  <si>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</si>
  <si>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</si>
  <si>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</si>
  <si>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</si>
  <si>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</si>
  <si>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</si>
  <si>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</si>
  <si>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</si>
  <si>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</si>
  <si>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</si>
  <si>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</si>
  <si>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</si>
  <si>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</si>
  <si>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</si>
  <si>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</si>
  <si>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</si>
  <si>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</si>
  <si>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</si>
  <si>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</si>
  <si>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</si>
  <si>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</si>
  <si>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</si>
  <si>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</si>
  <si>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</si>
  <si>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</si>
  <si>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</si>
  <si>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</si>
  <si>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</si>
  <si>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</si>
  <si>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</si>
  <si>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</si>
  <si>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</si>
  <si>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</si>
  <si>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</si>
  <si>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</si>
  <si>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</si>
  <si>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</si>
  <si>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</si>
  <si>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</si>
  <si>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</si>
  <si>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</si>
  <si>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</si>
  <si>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</si>
  <si>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</si>
  <si>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</si>
  <si>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</si>
  <si>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</si>
  <si>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</si>
  <si>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</si>
  <si>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</si>
  <si>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</si>
  <si>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</si>
  <si>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</si>
  <si>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</si>
  <si>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</si>
  <si>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</si>
  <si>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</si>
  <si>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</si>
  <si>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</si>
  <si>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</si>
  <si>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</si>
  <si>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</si>
  <si>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</si>
  <si>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</si>
  <si>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</si>
  <si>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</si>
  <si>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</si>
  <si>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</si>
  <si>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</si>
  <si>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</si>
  <si>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</si>
  <si>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</si>
  <si>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</si>
  <si>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</si>
  <si>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</si>
  <si>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</si>
  <si>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</si>
  <si>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</si>
  <si>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</si>
  <si>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</si>
  <si>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</si>
  <si>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</si>
  <si>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</si>
  <si>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</si>
  <si>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</si>
  <si>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</si>
  <si>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</si>
  <si>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</si>
  <si>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</si>
  <si>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</si>
  <si>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</si>
  <si>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</si>
  <si>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</si>
  <si>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</si>
  <si>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</si>
  <si>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</si>
  <si>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</si>
  <si>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</si>
  <si>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</si>
  <si>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</si>
  <si>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</si>
  <si>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</si>
  <si>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</si>
  <si>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</si>
  <si>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</si>
  <si>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</si>
  <si>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</si>
  <si>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</si>
  <si>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</si>
  <si>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</si>
  <si>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</si>
  <si>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</si>
  <si>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</si>
  <si>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</si>
  <si>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</si>
  <si>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</si>
  <si>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</si>
  <si>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</si>
  <si>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</si>
  <si>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</si>
  <si>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</si>
  <si>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</si>
  <si>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</si>
  <si>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</si>
  <si>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</si>
  <si>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</si>
  <si>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</si>
  <si>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</si>
  <si>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</si>
  <si>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</si>
  <si>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</si>
  <si>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</si>
  <si>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</si>
  <si>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</si>
  <si>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</si>
  <si>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</si>
  <si>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</si>
  <si>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</si>
  <si>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</si>
  <si>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</si>
  <si>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</si>
  <si>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</si>
  <si>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</si>
  <si>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</si>
  <si>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</si>
  <si>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</si>
  <si>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</si>
  <si>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</si>
  <si>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</si>
  <si>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</si>
  <si>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</si>
  <si>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</si>
  <si>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</si>
  <si>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</si>
  <si>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</si>
  <si>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</si>
  <si>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</si>
  <si>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</si>
  <si>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</si>
  <si>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</si>
  <si>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</si>
  <si>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</si>
  <si>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</si>
  <si>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</si>
  <si>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</si>
  <si>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</si>
  <si>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</si>
  <si>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</si>
  <si>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</si>
  <si>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</si>
  <si>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</si>
  <si>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</si>
  <si>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</si>
  <si>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</si>
  <si>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</si>
  <si>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</si>
  <si>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</si>
  <si>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</si>
  <si>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</si>
  <si>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</si>
  <si>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</si>
  <si>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</si>
  <si>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</si>
  <si>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</si>
  <si>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</si>
  <si>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</si>
  <si>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</si>
  <si>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</si>
  <si>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</si>
  <si>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</si>
  <si>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</si>
  <si>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</si>
  <si>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</si>
  <si>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</si>
  <si>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</si>
  <si>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</si>
  <si>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</si>
  <si>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</si>
  <si>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</si>
  <si>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</si>
  <si>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</si>
  <si>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</si>
  <si>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</si>
  <si>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</si>
  <si>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</si>
  <si>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</si>
  <si>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</si>
  <si>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</si>
  <si>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</si>
  <si>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</si>
  <si>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</si>
  <si>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</si>
  <si>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</si>
  <si>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</si>
  <si>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</si>
  <si>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</si>
  <si>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</si>
  <si>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</si>
  <si>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</si>
  <si>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</si>
  <si>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</si>
  <si>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</si>
  <si>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</si>
  <si>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</si>
  <si>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</si>
  <si>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</si>
  <si>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</si>
  <si>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</si>
  <si>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</si>
  <si>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</si>
  <si>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</si>
  <si>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</si>
  <si>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</si>
  <si>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</si>
  <si>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</si>
  <si>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</si>
  <si>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</si>
  <si>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</si>
  <si>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</si>
  <si>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</si>
  <si>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</si>
  <si>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</si>
  <si>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</si>
  <si>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</si>
  <si>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</si>
  <si>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</si>
  <si>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</si>
  <si>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</si>
  <si>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</si>
  <si>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</si>
  <si>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</si>
  <si>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</si>
  <si>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</si>
  <si>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</si>
  <si>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</si>
  <si>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</si>
  <si>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</si>
  <si>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</si>
  <si>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</si>
  <si>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</si>
  <si>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</si>
  <si>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</si>
  <si>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</si>
  <si>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</si>
  <si>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</si>
  <si>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</si>
  <si>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</si>
  <si>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</si>
  <si>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</si>
  <si>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</si>
  <si>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</si>
  <si>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</si>
  <si>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</si>
  <si>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</si>
  <si>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</si>
  <si>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</si>
  <si>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</si>
  <si>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</si>
  <si>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</si>
  <si>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</si>
  <si>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</si>
  <si>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</si>
  <si>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</si>
  <si>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</si>
  <si>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</si>
  <si>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</si>
  <si>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</si>
  <si>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</si>
  <si>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</si>
  <si>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</si>
  <si>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</si>
  <si>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</si>
  <si>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</si>
  <si>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</si>
  <si>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</si>
  <si>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</si>
  <si>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</si>
  <si>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</si>
  <si>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</si>
  <si>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</si>
  <si>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</si>
  <si>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</si>
  <si>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</si>
  <si>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</si>
  <si>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</si>
  <si>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</si>
  <si>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</si>
  <si>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</si>
  <si>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</si>
  <si>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</si>
  <si>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</si>
  <si>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</si>
  <si>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</si>
  <si>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</si>
  <si>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</si>
  <si>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</si>
  <si>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</si>
  <si>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</si>
  <si>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</si>
  <si>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</si>
  <si>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</si>
  <si>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</si>
  <si>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</si>
  <si>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</si>
  <si>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</si>
  <si>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</si>
  <si>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</si>
  <si>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</si>
  <si>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</si>
  <si>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</si>
  <si>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</si>
  <si>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</si>
  <si>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</si>
  <si>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</si>
  <si>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</si>
  <si>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</si>
  <si>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</si>
  <si>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</si>
  <si>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</si>
  <si>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</si>
  <si>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</si>
  <si>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</si>
  <si>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</si>
  <si>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</si>
  <si>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</si>
  <si>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</si>
  <si>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</si>
  <si>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</si>
  <si>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</si>
  <si>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</si>
  <si>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</si>
  <si>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</si>
  <si>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</si>
  <si>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</si>
  <si>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</si>
  <si>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</si>
  <si>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</si>
  <si>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</si>
  <si>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</si>
  <si>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</si>
  <si>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</si>
  <si>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</si>
  <si>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</si>
  <si>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</si>
  <si>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</si>
  <si>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</si>
  <si>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</si>
  <si>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</si>
  <si>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</si>
  <si>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</si>
  <si>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</si>
  <si>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</si>
  <si>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</si>
  <si>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</si>
  <si>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</si>
  <si>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</si>
  <si>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</si>
  <si>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</si>
  <si>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</si>
  <si>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</si>
  <si>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</si>
  <si>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</si>
  <si>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</si>
  <si>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</si>
  <si>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</si>
  <si>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</si>
  <si>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</si>
  <si>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</si>
  <si>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</si>
  <si>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</si>
  <si>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</si>
  <si>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</si>
  <si>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</si>
  <si>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</si>
  <si>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</si>
  <si>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</si>
  <si>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</si>
  <si>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</si>
  <si>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</si>
  <si>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</si>
  <si>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</si>
  <si>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</si>
  <si>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</si>
  <si>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</si>
  <si>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</si>
  <si>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</si>
  <si>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</si>
  <si>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</si>
  <si>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</si>
  <si>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</si>
  <si>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</si>
  <si>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</si>
  <si>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</si>
  <si>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</si>
  <si>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</si>
  <si>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</si>
  <si>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</si>
  <si>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</si>
  <si>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</si>
  <si>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</si>
  <si>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</si>
  <si>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</si>
  <si>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</si>
  <si>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</si>
  <si>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</si>
  <si>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</si>
  <si>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</si>
  <si>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</si>
  <si>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</si>
  <si>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</si>
  <si>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</si>
  <si>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</si>
  <si>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</si>
  <si>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</si>
  <si>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</si>
  <si>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</si>
  <si>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</si>
  <si>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</si>
  <si>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</si>
  <si>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</si>
  <si>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</si>
  <si>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</si>
  <si>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</si>
  <si>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</si>
  <si>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</si>
  <si>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</si>
  <si>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</si>
  <si>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</si>
  <si>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</si>
  <si>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</si>
  <si>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</si>
  <si>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</si>
  <si>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</si>
  <si>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</si>
  <si>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</si>
  <si>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</si>
  <si>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</si>
  <si>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</si>
  <si>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</si>
  <si>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</si>
  <si>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</si>
  <si>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</si>
  <si>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</si>
  <si>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</si>
  <si>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</si>
  <si>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</si>
  <si>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</si>
  <si>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</si>
  <si>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</si>
  <si>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</si>
  <si>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</si>
  <si>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</si>
  <si>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</si>
  <si>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</si>
  <si>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</si>
  <si>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</si>
  <si>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</si>
  <si>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</si>
  <si>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</si>
  <si>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</si>
  <si>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</si>
  <si>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</si>
  <si>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</si>
  <si>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</si>
  <si>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</si>
  <si>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</si>
  <si>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</si>
  <si>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</si>
  <si>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</si>
  <si>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</si>
  <si>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</si>
  <si>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</si>
  <si>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</si>
  <si>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</si>
  <si>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</si>
  <si>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</si>
  <si>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</si>
  <si>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</si>
  <si>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</si>
  <si>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</si>
  <si>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</si>
  <si>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</si>
  <si>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</si>
  <si>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</si>
  <si>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</si>
  <si>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</si>
  <si>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</si>
  <si>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</si>
  <si>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</si>
  <si>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</si>
  <si>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</si>
  <si>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</si>
  <si>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</si>
  <si>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</si>
  <si>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</si>
  <si>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</si>
  <si>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</si>
  <si>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</si>
  <si>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</si>
  <si>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</si>
  <si>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</si>
  <si>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</si>
  <si>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</si>
  <si>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</si>
  <si>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</si>
  <si>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</si>
  <si>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</si>
  <si>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</si>
  <si>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</si>
  <si>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</si>
  <si>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</si>
  <si>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</si>
  <si>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</si>
  <si>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</si>
  <si>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</si>
  <si>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</si>
  <si>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</si>
  <si>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</si>
  <si>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</si>
  <si>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</si>
  <si>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</si>
  <si>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</si>
  <si>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</si>
  <si>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</si>
  <si>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</si>
  <si>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</si>
  <si>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</si>
  <si>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</si>
  <si>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</si>
  <si>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</si>
  <si>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</si>
  <si>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</si>
  <si>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</si>
  <si>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</si>
  <si>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</si>
  <si>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</si>
  <si>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</si>
  <si>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</si>
  <si>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</si>
  <si>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</si>
  <si>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</si>
  <si>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</si>
  <si>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</si>
  <si>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</si>
  <si>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</si>
  <si>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</si>
  <si>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</si>
  <si>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</si>
  <si>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</si>
  <si>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</si>
  <si>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</si>
  <si>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</si>
  <si>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</si>
  <si>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</si>
  <si>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</si>
  <si>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</si>
  <si>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</si>
  <si>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</si>
  <si>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</si>
  <si>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</si>
  <si>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</si>
  <si>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</si>
  <si>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</si>
  <si>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</si>
  <si>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</si>
  <si>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</si>
  <si>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</si>
  <si>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</si>
  <si>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</si>
  <si>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</si>
  <si>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</si>
  <si>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</si>
  <si>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</si>
  <si>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</si>
  <si>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</si>
  <si>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</si>
  <si>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</si>
  <si>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</si>
  <si>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</si>
  <si>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</si>
  <si>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</si>
  <si>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</si>
  <si>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</si>
  <si>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</si>
  <si>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</si>
  <si>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</si>
  <si>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</si>
  <si>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</si>
  <si>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</si>
  <si>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</si>
  <si>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</si>
  <si>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</si>
  <si>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</si>
  <si>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</si>
  <si>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</si>
  <si>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</si>
  <si>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</si>
  <si>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</si>
  <si>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</si>
  <si>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</si>
  <si>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</si>
  <si>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</si>
  <si>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</si>
  <si>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</si>
  <si>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</si>
  <si>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</si>
  <si>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</si>
  <si>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</si>
  <si>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</si>
  <si>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</si>
  <si>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</si>
  <si>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</si>
  <si>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</si>
  <si>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</si>
  <si>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</si>
  <si>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</si>
  <si>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</si>
  <si>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</si>
  <si>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</si>
  <si>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</si>
  <si>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</si>
  <si>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</si>
  <si>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</si>
  <si>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</si>
  <si>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</si>
  <si>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</si>
  <si>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</si>
  <si>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</si>
  <si>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</si>
  <si>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</si>
  <si>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</si>
  <si>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</si>
  <si>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</si>
  <si>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</si>
  <si>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</si>
  <si>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</si>
  <si>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</si>
  <si>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</si>
  <si>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</si>
  <si>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</si>
  <si>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</si>
  <si>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</si>
  <si>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</si>
  <si>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</si>
  <si>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</si>
  <si>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</si>
  <si>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</si>
  <si>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</si>
  <si>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</si>
  <si>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</si>
  <si>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</si>
  <si>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</si>
  <si>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</si>
  <si>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</si>
  <si>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</si>
  <si>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</si>
  <si>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</si>
  <si>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</si>
  <si>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</si>
  <si>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</si>
  <si>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</si>
  <si>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</si>
  <si>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</si>
  <si>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</si>
  <si>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</si>
  <si>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</si>
  <si>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</si>
  <si>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</si>
  <si>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</si>
  <si>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</si>
  <si>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</si>
  <si>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</si>
  <si>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</si>
  <si>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</si>
  <si>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</si>
  <si>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</si>
  <si>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</si>
  <si>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</si>
  <si>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</si>
  <si>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</si>
  <si>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</si>
  <si>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</si>
  <si>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</si>
  <si>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</si>
  <si>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</si>
  <si>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</si>
  <si>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</si>
  <si>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</si>
  <si>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</si>
  <si>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</si>
  <si>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</si>
  <si>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</si>
  <si>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</si>
  <si>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</si>
  <si>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</si>
  <si>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</si>
  <si>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</si>
  <si>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</si>
  <si>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</si>
  <si>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</si>
  <si>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</si>
  <si>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</si>
  <si>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</si>
  <si>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</si>
  <si>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</si>
  <si>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</si>
  <si>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</si>
  <si>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</si>
  <si>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</si>
  <si>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</si>
  <si>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</si>
  <si>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</si>
  <si>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</si>
  <si>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</si>
  <si>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</si>
  <si>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</si>
  <si>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</si>
  <si>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</si>
  <si>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</si>
  <si>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</si>
  <si>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</si>
  <si>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</si>
  <si>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</si>
  <si>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</si>
  <si>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</si>
  <si>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</si>
  <si>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</si>
  <si>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</si>
  <si>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</si>
  <si>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</si>
  <si>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</si>
  <si>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</si>
  <si>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</si>
  <si>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</si>
  <si>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</si>
  <si>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</si>
  <si>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</si>
  <si>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</si>
  <si>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</si>
  <si>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</si>
  <si>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</si>
  <si>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</si>
  <si>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</si>
  <si>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</si>
  <si>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</si>
  <si>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</si>
  <si>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</si>
  <si>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</si>
  <si>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</si>
  <si>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</si>
  <si>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</si>
  <si>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</si>
  <si>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</si>
  <si>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</si>
  <si>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</si>
  <si>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</si>
  <si>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</si>
  <si>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</si>
  <si>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</si>
  <si>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</si>
  <si>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</si>
  <si>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</si>
  <si>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</si>
  <si>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</si>
  <si>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</si>
  <si>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</si>
  <si>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</si>
  <si>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</si>
  <si>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</si>
  <si>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</si>
  <si>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</si>
  <si>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</si>
  <si>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</si>
  <si>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</si>
  <si>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</si>
  <si>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</si>
  <si>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</si>
  <si>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</si>
  <si>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</si>
  <si>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</si>
  <si>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</si>
  <si>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</si>
  <si>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</si>
  <si>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</si>
  <si>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</si>
  <si>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</si>
  <si>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</si>
  <si>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</si>
  <si>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</si>
  <si>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</si>
  <si>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</si>
  <si>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</si>
  <si>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</si>
  <si>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</si>
  <si>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</si>
  <si>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</si>
  <si>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</si>
  <si>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</si>
  <si>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</si>
  <si>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</si>
  <si>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</si>
  <si>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</si>
  <si>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</si>
  <si>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</si>
  <si>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</si>
  <si>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</si>
  <si>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</si>
  <si>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</si>
  <si>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</si>
  <si>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</si>
  <si>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</si>
  <si>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</si>
  <si>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</si>
  <si>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</si>
  <si>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</si>
  <si>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</si>
  <si>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</si>
  <si>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</si>
  <si>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</si>
  <si>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</si>
  <si>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</si>
  <si>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</si>
  <si>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</si>
  <si>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</si>
  <si>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</si>
  <si>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</si>
  <si>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</si>
  <si>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</si>
  <si>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</si>
  <si>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</si>
  <si>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</si>
  <si>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</si>
  <si>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</si>
  <si>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</si>
  <si>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</si>
  <si>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</si>
  <si>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</si>
  <si>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</si>
  <si>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</si>
  <si>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</si>
  <si>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</si>
  <si>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</si>
  <si>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</si>
  <si>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</si>
  <si>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</si>
  <si>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</si>
  <si>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</si>
  <si>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</si>
  <si>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</si>
  <si>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</si>
  <si>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</si>
  <si>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</si>
  <si>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</si>
  <si>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</si>
  <si>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</si>
  <si>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</si>
  <si>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</si>
  <si>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</si>
  <si>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</si>
  <si>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</si>
  <si>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</si>
  <si>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</si>
  <si>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</si>
  <si>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</si>
  <si>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</si>
  <si>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</si>
  <si>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</si>
  <si>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</si>
  <si>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</si>
  <si>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</si>
  <si>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</si>
  <si>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</si>
  <si>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</si>
  <si>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</si>
  <si>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</si>
  <si>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</si>
  <si>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</si>
  <si>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</si>
  <si>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</si>
  <si>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</si>
  <si>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</si>
  <si>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</si>
  <si>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</si>
  <si>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</si>
  <si>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</si>
  <si>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</si>
  <si>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</si>
  <si>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</si>
  <si>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</si>
  <si>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</si>
  <si>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</si>
  <si>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</si>
  <si>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</si>
  <si>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</si>
  <si>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</si>
  <si>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</si>
  <si>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</si>
  <si>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</si>
  <si>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</si>
  <si>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</si>
  <si>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</si>
  <si>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</si>
  <si>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</si>
  <si>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</si>
  <si>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</si>
  <si>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</si>
  <si>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</si>
  <si>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</si>
  <si>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</si>
  <si>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</si>
  <si>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</si>
  <si>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</si>
  <si>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</si>
  <si>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</si>
  <si>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</si>
  <si>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</si>
  <si>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</si>
  <si>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</si>
  <si>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</si>
  <si>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</si>
  <si>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</si>
  <si>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</si>
  <si>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</si>
  <si>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</si>
  <si>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</si>
  <si>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</si>
  <si>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</si>
  <si>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</si>
  <si>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</si>
  <si>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</si>
  <si>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</si>
  <si>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</si>
  <si>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</si>
  <si>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</si>
  <si>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</si>
  <si>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</si>
  <si>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</si>
  <si>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</si>
  <si>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</si>
  <si>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</si>
  <si>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</si>
  <si>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</si>
  <si>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</si>
  <si>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</si>
  <si>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</si>
  <si>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</si>
  <si>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</si>
  <si>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</si>
  <si>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</si>
  <si>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</si>
  <si>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</si>
  <si>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</si>
  <si>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</si>
  <si>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</si>
  <si>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</si>
  <si>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</si>
  <si>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</si>
  <si>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</si>
  <si>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</si>
  <si>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</si>
  <si>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</si>
  <si>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</si>
  <si>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</si>
  <si>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</si>
  <si>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</si>
  <si>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</si>
  <si>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</si>
  <si>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</si>
  <si>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</si>
  <si>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</si>
  <si>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</si>
  <si>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</si>
  <si>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</si>
  <si>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</si>
  <si>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</si>
  <si>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</si>
  <si>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</si>
  <si>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</si>
  <si>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</si>
  <si>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</si>
  <si>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</si>
  <si>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</si>
  <si>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</si>
  <si>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</si>
  <si>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</si>
  <si>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</si>
  <si>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</si>
  <si>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</si>
  <si>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</si>
  <si>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</si>
  <si>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</si>
  <si>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</si>
  <si>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</si>
  <si>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</si>
  <si>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</si>
  <si>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</si>
  <si>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</si>
  <si>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</si>
  <si>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</si>
  <si>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</si>
  <si>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</si>
  <si>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</si>
  <si>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</si>
  <si>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</si>
  <si>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</si>
  <si>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</si>
  <si>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</si>
  <si>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</si>
  <si>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</si>
  <si>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</si>
  <si>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</si>
  <si>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</si>
  <si>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</si>
  <si>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</si>
  <si>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</si>
  <si>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</si>
  <si>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</si>
  <si>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</si>
  <si>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</si>
  <si>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</si>
  <si>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</si>
  <si>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</si>
  <si>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</si>
  <si>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</si>
  <si>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</si>
  <si>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</si>
  <si>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</si>
  <si>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</si>
  <si>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</si>
  <si>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</si>
  <si>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</si>
  <si>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</si>
  <si>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</si>
  <si>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</si>
  <si>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</si>
  <si>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</si>
  <si>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</si>
  <si>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</si>
  <si>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</si>
  <si>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</si>
  <si>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</si>
  <si>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</si>
  <si>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</si>
  <si>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</si>
  <si>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</si>
  <si>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</si>
  <si>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</si>
  <si>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</si>
  <si>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</si>
  <si>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</si>
  <si>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</si>
  <si>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</si>
  <si>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</si>
  <si>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</si>
  <si>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</si>
  <si>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</si>
  <si>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</si>
  <si>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</si>
  <si>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</si>
  <si>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</si>
  <si>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</si>
  <si>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</si>
  <si>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</si>
  <si>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</si>
  <si>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</si>
  <si>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</si>
  <si>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</si>
  <si>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</si>
  <si>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</si>
  <si>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</si>
  <si>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</si>
  <si>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</si>
  <si>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</si>
  <si>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</si>
  <si>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</si>
  <si>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</si>
  <si>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</si>
  <si>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</si>
  <si>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</si>
  <si>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</si>
  <si>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</si>
  <si>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</si>
  <si>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</si>
  <si>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</si>
  <si>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</si>
  <si>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</si>
  <si>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</si>
  <si>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</si>
  <si>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</si>
  <si>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</si>
  <si>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</si>
  <si>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</si>
  <si>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</si>
  <si>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</si>
  <si>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</si>
  <si>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</si>
  <si>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</si>
  <si>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</si>
  <si>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</si>
  <si>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</si>
  <si>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</si>
  <si>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</si>
  <si>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</si>
  <si>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</si>
  <si>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</si>
  <si>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</si>
  <si>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</si>
  <si>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</si>
  <si>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</si>
  <si>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</si>
  <si>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</si>
  <si>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</si>
  <si>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</si>
  <si>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</si>
  <si>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</si>
  <si>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</si>
  <si>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</si>
  <si>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</si>
  <si>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</si>
  <si>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</si>
  <si>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</si>
  <si>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</si>
  <si>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</si>
  <si>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</si>
  <si>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</si>
  <si>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</si>
  <si>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</si>
  <si>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</si>
  <si>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</si>
  <si>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</si>
  <si>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</si>
  <si>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</si>
  <si>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</si>
  <si>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</si>
  <si>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</si>
  <si>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</si>
  <si>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</si>
  <si>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</si>
  <si>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</si>
  <si>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</si>
  <si>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</si>
  <si>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</si>
  <si>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</si>
  <si>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</si>
  <si>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</si>
  <si>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</si>
  <si>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</si>
  <si>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</si>
  <si>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</si>
  <si>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</si>
  <si>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</si>
  <si>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</si>
  <si>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</si>
  <si>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</si>
  <si>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</si>
  <si>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</si>
  <si>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</si>
  <si>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</si>
  <si>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</si>
  <si>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</si>
  <si>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</si>
  <si>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</si>
  <si>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</si>
  <si>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</si>
  <si>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</si>
  <si>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</si>
  <si>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</si>
  <si>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</si>
  <si>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</si>
  <si>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</si>
  <si>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</si>
  <si>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</si>
  <si>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</si>
  <si>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</si>
  <si>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</si>
  <si>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</si>
  <si>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</si>
  <si>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</si>
  <si>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</si>
  <si>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</si>
  <si>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</si>
  <si>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</si>
  <si>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</si>
  <si>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</si>
  <si>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</si>
  <si>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</si>
  <si>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</si>
  <si>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</si>
  <si>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</si>
  <si>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</si>
  <si>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</si>
  <si>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</si>
  <si>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</si>
  <si>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</si>
  <si>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</si>
  <si>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</si>
  <si>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</si>
  <si>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</si>
  <si>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</si>
  <si>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</si>
  <si>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</si>
  <si>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</si>
  <si>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</si>
  <si>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</si>
  <si>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</si>
  <si>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</si>
  <si>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</si>
  <si>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</si>
  <si>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</si>
  <si>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</si>
  <si>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</si>
  <si>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</si>
  <si>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</si>
  <si>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</si>
  <si>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</si>
  <si>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</si>
  <si>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</si>
  <si>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</si>
  <si>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</si>
  <si>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</si>
  <si>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</si>
  <si>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</si>
  <si>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</si>
  <si>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</si>
  <si>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</si>
  <si>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</si>
  <si>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</si>
  <si>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</si>
  <si>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</si>
  <si>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</si>
  <si>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</si>
  <si>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</si>
  <si>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</si>
  <si>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</si>
  <si>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</si>
  <si>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</si>
  <si>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</si>
  <si>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</si>
  <si>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</si>
  <si>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</si>
  <si>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</si>
  <si>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</si>
  <si>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</si>
  <si>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</si>
  <si>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</si>
  <si>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</si>
  <si>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</si>
  <si>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</si>
  <si>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</si>
  <si>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</si>
  <si>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</si>
  <si>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</si>
  <si>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</si>
  <si>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</si>
  <si>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</si>
  <si>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</si>
  <si>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</si>
  <si>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</si>
  <si>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</si>
  <si>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</si>
  <si>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</si>
  <si>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</si>
  <si>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</si>
  <si>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</si>
  <si>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</si>
  <si>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</si>
  <si>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</si>
  <si>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</si>
  <si>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</si>
  <si>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</si>
  <si>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</si>
  <si>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</si>
  <si>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</si>
  <si>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</si>
  <si>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</si>
  <si>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</si>
  <si>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</si>
  <si>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</si>
  <si>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</si>
  <si>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</si>
  <si>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</si>
  <si>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</si>
  <si>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</si>
  <si>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</si>
  <si>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</si>
  <si>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</si>
  <si>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</si>
  <si>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</si>
  <si>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</si>
  <si>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</si>
  <si>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</si>
  <si>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</si>
  <si>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</si>
  <si>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</si>
  <si>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</si>
  <si>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</si>
  <si>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</si>
  <si>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</si>
  <si>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</si>
  <si>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</si>
  <si>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</si>
  <si>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</si>
  <si>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</si>
  <si>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</si>
  <si>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</si>
  <si>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</si>
  <si>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</si>
  <si>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</si>
  <si>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</si>
  <si>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</si>
  <si>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</si>
  <si>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</si>
  <si>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</si>
  <si>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</si>
  <si>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</si>
  <si>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</si>
  <si>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</si>
  <si>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</si>
  <si>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</si>
  <si>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</si>
  <si>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</si>
  <si>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</si>
  <si>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</si>
  <si>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</si>
  <si>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</si>
  <si>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</si>
  <si>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</si>
  <si>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</si>
  <si>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</si>
  <si>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</si>
  <si>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</si>
  <si>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</si>
  <si>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</si>
  <si>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</si>
  <si>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</si>
  <si>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</si>
  <si>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</si>
  <si>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</si>
  <si>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</si>
  <si>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</si>
  <si>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</si>
  <si>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</si>
  <si>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</si>
  <si>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</si>
  <si>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</si>
  <si>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</si>
  <si>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</si>
  <si>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</si>
  <si>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</si>
  <si>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</si>
  <si>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</si>
  <si>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</si>
  <si>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</si>
  <si>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</si>
  <si>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</si>
  <si>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</si>
  <si>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</si>
  <si>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</si>
  <si>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</si>
  <si>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</si>
  <si>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</si>
  <si>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</si>
  <si>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</si>
  <si>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</si>
  <si>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</si>
  <si>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</si>
  <si>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</si>
  <si>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</si>
  <si>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</si>
  <si>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</si>
  <si>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</si>
  <si>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</si>
  <si>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</si>
  <si>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</si>
  <si>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</si>
  <si>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</si>
  <si>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</si>
  <si>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</si>
  <si>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</si>
  <si>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</si>
  <si>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</si>
  <si>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</si>
  <si>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</si>
  <si>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</si>
  <si>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</si>
  <si>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</si>
  <si>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</si>
  <si>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</si>
  <si>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</si>
  <si>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</si>
  <si>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</si>
  <si>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</si>
  <si>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</si>
  <si>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</si>
  <si>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</si>
  <si>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</si>
  <si>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</si>
  <si>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</si>
  <si>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</si>
  <si>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</si>
  <si>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</si>
  <si>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</si>
  <si>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</si>
  <si>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</si>
  <si>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</si>
  <si>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</si>
  <si>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</si>
  <si>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</si>
  <si>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</si>
  <si>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</si>
  <si>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</si>
  <si>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</si>
  <si>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</si>
  <si>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</si>
  <si>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</si>
  <si>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</si>
  <si>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</si>
  <si>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</si>
  <si>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</si>
  <si>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</si>
  <si>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</si>
  <si>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</si>
  <si>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</si>
  <si>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</si>
  <si>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</si>
  <si>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</si>
  <si>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</si>
  <si>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</si>
  <si>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</si>
  <si>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</si>
  <si>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</si>
  <si>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</si>
  <si>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</si>
  <si>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</si>
  <si>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</si>
  <si>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</si>
  <si>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</si>
  <si>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</si>
  <si>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</si>
  <si>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</si>
  <si>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</si>
  <si>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</si>
  <si>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</si>
  <si>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</si>
  <si>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</si>
  <si>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</si>
  <si>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</si>
  <si>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</si>
  <si>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</si>
  <si>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</si>
  <si>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</si>
  <si>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</si>
  <si>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</si>
  <si>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</si>
  <si>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</si>
  <si>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</si>
  <si>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</si>
  <si>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</si>
  <si>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</si>
  <si>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</si>
  <si>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</si>
  <si>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</si>
  <si>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</si>
  <si>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</si>
  <si>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</si>
  <si>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</si>
  <si>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</si>
  <si>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</si>
  <si>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</si>
  <si>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</si>
  <si>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</si>
  <si>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</si>
  <si>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</si>
  <si>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</si>
  <si>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</si>
  <si>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</si>
  <si>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</si>
  <si>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</si>
  <si>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</si>
  <si>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</si>
  <si>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</si>
  <si>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</si>
  <si>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</si>
  <si>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</si>
  <si>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</si>
  <si>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</si>
  <si>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</si>
  <si>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</si>
  <si>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</si>
  <si>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</si>
  <si>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</si>
  <si>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</si>
  <si>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</si>
  <si>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</si>
  <si>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</si>
  <si>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</si>
  <si>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</si>
  <si>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</si>
  <si>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</si>
  <si>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</si>
  <si>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</si>
  <si>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</si>
  <si>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</si>
  <si>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</si>
  <si>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</si>
  <si>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</si>
  <si>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</si>
  <si>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</si>
  <si>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</si>
  <si>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</si>
  <si>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</si>
  <si>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</si>
  <si>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</si>
  <si>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</si>
  <si>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</si>
  <si>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</si>
  <si>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</si>
  <si>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</si>
  <si>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</si>
  <si>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</si>
  <si>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</si>
  <si>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</si>
  <si>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</si>
  <si>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</si>
  <si>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</si>
  <si>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</si>
  <si>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</si>
  <si>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</si>
  <si>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</si>
  <si>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</si>
  <si>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</si>
  <si>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</si>
  <si>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</si>
  <si>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</si>
  <si>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</si>
  <si>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</si>
  <si>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</si>
  <si>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</si>
  <si>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</si>
  <si>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</si>
  <si>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</si>
  <si>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</si>
  <si>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</si>
  <si>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</si>
  <si>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</si>
  <si>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</si>
  <si>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</si>
  <si>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</si>
  <si>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</si>
  <si>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</si>
  <si>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</si>
  <si>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</si>
  <si>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</si>
  <si>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</si>
  <si>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</si>
  <si>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</si>
  <si>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</si>
  <si>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</si>
  <si>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</si>
  <si>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</si>
  <si>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</si>
  <si>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</si>
  <si>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</si>
  <si>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</si>
  <si>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</si>
  <si>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</si>
  <si>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</si>
  <si>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</si>
  <si>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</si>
  <si>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</si>
  <si>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</si>
  <si>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</si>
  <si>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</si>
  <si>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</si>
  <si>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</si>
  <si>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</si>
  <si>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</si>
  <si>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</si>
  <si>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</si>
  <si>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</si>
  <si>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</si>
  <si>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</si>
  <si>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</si>
  <si>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</si>
  <si>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</si>
  <si>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</si>
  <si>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</si>
  <si>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</si>
  <si>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</si>
  <si>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</si>
  <si>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</si>
  <si>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</si>
  <si>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</si>
  <si>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</si>
  <si>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</si>
  <si>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</si>
  <si>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</si>
  <si>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</si>
  <si>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</si>
  <si>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</si>
  <si>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</si>
  <si>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</si>
  <si>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</si>
  <si>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</si>
  <si>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</si>
  <si>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</si>
  <si>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</si>
  <si>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</si>
  <si>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</si>
  <si>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</si>
  <si>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</si>
  <si>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</si>
  <si>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</si>
  <si>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</si>
  <si>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</si>
  <si>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</si>
  <si>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</si>
  <si>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</si>
  <si>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</si>
  <si>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</si>
  <si>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</si>
  <si>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</si>
  <si>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</si>
  <si>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</si>
  <si>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</si>
  <si>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</si>
  <si>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</si>
  <si>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</si>
  <si>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</si>
  <si>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</si>
  <si>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</si>
  <si>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</si>
  <si>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</si>
  <si>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</si>
  <si>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</si>
  <si>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</si>
  <si>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</si>
  <si>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</si>
  <si>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</si>
  <si>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</si>
  <si>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</si>
  <si>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</si>
  <si>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</si>
  <si>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</si>
  <si>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</si>
  <si>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</si>
  <si>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</si>
  <si>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</si>
  <si>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</si>
  <si>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</si>
  <si>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</si>
  <si>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</si>
  <si>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</si>
  <si>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</si>
  <si>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</si>
  <si>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</si>
  <si>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</si>
  <si>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</si>
  <si>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</si>
  <si>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</si>
  <si>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</si>
  <si>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</si>
  <si>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</si>
  <si>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</si>
  <si>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</si>
  <si>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</si>
  <si>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</si>
  <si>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</si>
  <si>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</si>
  <si>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</si>
  <si>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</si>
  <si>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</si>
  <si>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</si>
  <si>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</si>
  <si>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</si>
  <si>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</si>
  <si>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</si>
  <si>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</si>
  <si>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</si>
  <si>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</si>
  <si>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</si>
  <si>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</si>
  <si>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</si>
  <si>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</si>
  <si>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</si>
  <si>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</si>
  <si>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</si>
  <si>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</si>
  <si>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</si>
  <si>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</si>
  <si>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</si>
  <si>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</si>
  <si>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</si>
  <si>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</si>
  <si>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</si>
  <si>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</si>
  <si>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</si>
  <si>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</si>
  <si>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</si>
  <si>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</si>
  <si>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</si>
  <si>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</si>
  <si>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</si>
  <si>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</si>
  <si>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</si>
  <si>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</si>
  <si>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</si>
  <si>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</si>
  <si>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</si>
  <si>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</si>
  <si>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</si>
  <si>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</si>
  <si>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</si>
  <si>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</si>
  <si>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</si>
  <si>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</si>
  <si>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</si>
  <si>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</si>
  <si>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</si>
  <si>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</si>
  <si>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</si>
  <si>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</si>
  <si>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</si>
  <si>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</si>
  <si>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</si>
  <si>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</si>
  <si>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</si>
  <si>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</si>
  <si>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</si>
  <si>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</si>
  <si>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</si>
  <si>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</si>
  <si>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</si>
  <si>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</si>
  <si>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</si>
  <si>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</si>
  <si>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</si>
  <si>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</si>
  <si>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</si>
  <si>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</si>
  <si>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</si>
  <si>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</si>
  <si>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</si>
  <si>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</si>
  <si>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</si>
  <si>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</si>
  <si>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</si>
  <si>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</si>
  <si>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</si>
  <si>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</si>
  <si>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</si>
  <si>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</si>
  <si>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</si>
  <si>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</si>
  <si>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</si>
  <si>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</si>
  <si>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</si>
  <si>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</si>
  <si>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</si>
  <si>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</si>
  <si>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</si>
  <si>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</si>
  <si>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</si>
  <si>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</si>
  <si>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</si>
  <si>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</si>
  <si>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</si>
  <si>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</si>
  <si>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</si>
  <si>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</si>
  <si>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</si>
  <si>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</si>
  <si>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</si>
  <si>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</si>
  <si>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</si>
  <si>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</si>
  <si>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</si>
  <si>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</si>
  <si>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</si>
  <si>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</si>
  <si>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</si>
  <si>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</si>
  <si>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</si>
  <si>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</si>
  <si>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</si>
  <si>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</si>
  <si>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</si>
  <si>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</si>
  <si>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</si>
  <si>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</si>
  <si>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</si>
  <si>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</si>
  <si>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</si>
  <si>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</si>
  <si>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</si>
  <si>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</si>
  <si>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</si>
  <si>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</si>
  <si>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</si>
  <si>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</si>
  <si>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</si>
  <si>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</si>
  <si>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</si>
  <si>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</si>
  <si>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</si>
  <si>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</si>
  <si>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</si>
  <si>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</si>
  <si>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</si>
  <si>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</si>
  <si>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</si>
  <si>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</si>
  <si>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</si>
  <si>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</si>
  <si>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</si>
  <si>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</si>
  <si>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</si>
  <si>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</si>
  <si>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</si>
  <si>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</si>
  <si>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</si>
  <si>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</si>
  <si>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</si>
  <si>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</si>
  <si>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</si>
  <si>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</si>
  <si>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</si>
  <si>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</si>
  <si>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</si>
  <si>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</si>
  <si>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</si>
  <si>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</si>
  <si>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</si>
  <si>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</si>
  <si>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</si>
  <si>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</si>
  <si>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</si>
  <si>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</si>
  <si>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</si>
  <si>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</si>
  <si>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</si>
  <si>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</si>
  <si>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</si>
  <si>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</si>
  <si>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</si>
  <si>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</si>
  <si>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</si>
  <si>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</si>
  <si>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</si>
  <si>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</si>
  <si>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</si>
  <si>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</si>
  <si>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</si>
  <si>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</si>
  <si>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</si>
  <si>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</si>
  <si>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</si>
  <si>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</si>
  <si>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</si>
  <si>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</si>
  <si>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</si>
  <si>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</si>
  <si>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</si>
  <si>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</si>
  <si>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</si>
  <si>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</si>
  <si>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</si>
  <si>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</si>
  <si>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</si>
  <si>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</si>
  <si>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</si>
  <si>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</si>
  <si>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</si>
  <si>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</si>
  <si>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</si>
  <si>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</si>
  <si>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</si>
  <si>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</si>
  <si>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</si>
  <si>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</si>
  <si>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</si>
  <si>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</si>
  <si>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</si>
  <si>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</si>
  <si>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</si>
  <si>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</si>
  <si>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</si>
  <si>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</si>
  <si>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</si>
  <si>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</si>
  <si>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</si>
  <si>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</si>
  <si>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</si>
  <si>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</si>
  <si>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</si>
  <si>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</si>
  <si>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</si>
  <si>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</si>
  <si>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</si>
  <si>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</si>
  <si>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</si>
  <si>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</si>
  <si>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</si>
  <si>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</si>
  <si>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</si>
  <si>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</si>
  <si>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</si>
  <si>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</si>
  <si>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</si>
  <si>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</si>
  <si>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</si>
  <si>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</si>
  <si>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</si>
  <si>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</si>
  <si>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</si>
  <si>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</si>
  <si>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</si>
  <si>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</si>
  <si>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</si>
  <si>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</si>
  <si>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</si>
  <si>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</si>
  <si>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</si>
  <si>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</si>
  <si>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</si>
  <si>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</si>
  <si>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</si>
  <si>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</si>
  <si>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</si>
  <si>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</si>
  <si>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</si>
  <si>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</si>
  <si>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</si>
  <si>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</si>
  <si>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</si>
  <si>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</si>
  <si>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</si>
  <si>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</si>
  <si>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</si>
  <si>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</si>
  <si>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</si>
  <si>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</si>
  <si>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</si>
  <si>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</si>
  <si>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</si>
  <si>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</si>
  <si>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</si>
  <si>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</si>
  <si>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</si>
  <si>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</si>
  <si>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</si>
  <si>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</si>
  <si>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</si>
  <si>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</si>
  <si>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</si>
  <si>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</si>
  <si>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</si>
  <si>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</si>
  <si>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</si>
  <si>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</si>
  <si>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</si>
  <si>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</si>
  <si>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</si>
  <si>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</si>
  <si>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</si>
  <si>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</si>
  <si>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</si>
  <si>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</si>
  <si>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</si>
  <si>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</si>
  <si>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</si>
  <si>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</si>
  <si>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</si>
  <si>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</si>
  <si>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</si>
  <si>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</si>
  <si>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</si>
  <si>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</si>
  <si>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</si>
  <si>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</si>
  <si>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</si>
  <si>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</si>
  <si>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</si>
  <si>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</si>
  <si>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</si>
  <si>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</si>
  <si>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</si>
  <si>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</si>
  <si>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</si>
  <si>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</si>
  <si>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</si>
  <si>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</si>
  <si>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</si>
  <si>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</si>
  <si>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</si>
  <si>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</si>
  <si>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</si>
  <si>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</si>
  <si>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</si>
  <si>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</si>
  <si>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</si>
  <si>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</si>
  <si>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</si>
  <si>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</si>
  <si>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</si>
  <si>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</si>
  <si>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</si>
  <si>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</si>
  <si>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</si>
  <si>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</si>
  <si>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</si>
  <si>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</si>
  <si>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</si>
  <si>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</si>
  <si>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</si>
  <si>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</si>
  <si>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</si>
  <si>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</si>
  <si>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</si>
  <si>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</si>
  <si>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</si>
  <si>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</si>
  <si>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</si>
  <si>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</si>
  <si>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</si>
  <si>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</si>
  <si>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</si>
  <si>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</si>
  <si>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</si>
  <si>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</si>
  <si>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</si>
  <si>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</si>
  <si>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</si>
  <si>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</si>
  <si>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</si>
  <si>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</si>
  <si>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</si>
  <si>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</si>
  <si>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</si>
  <si>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</si>
  <si>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</si>
  <si>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</si>
  <si>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</si>
  <si>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</si>
  <si>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</si>
  <si>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</si>
  <si>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</si>
  <si>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</si>
  <si>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</si>
  <si>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</si>
  <si>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</si>
  <si>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</si>
  <si>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</si>
  <si>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</si>
  <si>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</si>
  <si>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</si>
  <si>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</si>
  <si>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</si>
  <si>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</si>
  <si>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</si>
  <si>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</si>
  <si>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</si>
  <si>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</si>
  <si>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</si>
  <si>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</si>
  <si>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</si>
  <si>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</si>
  <si>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</si>
  <si>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</si>
  <si>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</si>
  <si>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</si>
  <si>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</si>
  <si>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</si>
  <si>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</si>
  <si>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</si>
  <si>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</si>
  <si>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</si>
  <si>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</si>
  <si>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</si>
  <si>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</si>
  <si>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</si>
  <si>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</si>
  <si>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</si>
  <si>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</si>
  <si>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</si>
  <si>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</si>
  <si>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</si>
  <si>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</si>
  <si>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</si>
  <si>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</si>
  <si>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</si>
  <si>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</si>
  <si>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</si>
  <si>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</si>
  <si>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</si>
  <si>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</si>
  <si>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</si>
  <si>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</si>
  <si>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</si>
  <si>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</si>
  <si>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</si>
  <si>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</si>
  <si>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</si>
  <si>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</si>
  <si>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</si>
  <si>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</si>
  <si>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</si>
  <si>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</si>
  <si>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</si>
  <si>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</si>
  <si>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</si>
  <si>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</si>
  <si>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</si>
  <si>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</si>
  <si>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</si>
  <si>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</si>
  <si>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</si>
  <si>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</si>
  <si>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</si>
  <si>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</si>
  <si>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</si>
  <si>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</si>
  <si>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</si>
  <si>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</si>
  <si>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</si>
  <si>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</si>
  <si>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</si>
  <si>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</si>
  <si>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</si>
  <si>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</si>
  <si>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</si>
  <si>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</si>
  <si>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</si>
  <si>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</si>
  <si>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</si>
  <si>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</si>
  <si>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</si>
  <si>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</si>
  <si>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</si>
  <si>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</si>
  <si>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</si>
  <si>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</si>
  <si>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</si>
  <si>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</si>
  <si>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</si>
  <si>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</si>
  <si>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</si>
  <si>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</si>
  <si>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</si>
  <si>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</si>
  <si>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</si>
  <si>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</si>
  <si>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</si>
  <si>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</si>
  <si>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</si>
  <si>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</si>
  <si>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</si>
  <si>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</si>
  <si>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</si>
  <si>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</si>
  <si>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</si>
  <si>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</si>
  <si>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</si>
  <si>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</si>
  <si>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</si>
  <si>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</si>
  <si>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</si>
  <si>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</si>
  <si>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</si>
  <si>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</si>
  <si>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</si>
  <si>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</si>
  <si>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</si>
  <si>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</si>
  <si>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</si>
  <si>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</si>
  <si>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</si>
  <si>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</si>
  <si>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</si>
  <si>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</si>
  <si>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</si>
  <si>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</si>
  <si>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</si>
  <si>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</si>
  <si>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</si>
  <si>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</si>
  <si>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</si>
  <si>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</si>
  <si>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</si>
  <si>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</si>
  <si>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</si>
  <si>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</si>
  <si>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</si>
  <si>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</si>
  <si>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</si>
  <si>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</si>
  <si>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</si>
  <si>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</si>
  <si>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</si>
  <si>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</si>
  <si>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</si>
  <si>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</si>
  <si>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</si>
  <si>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</si>
  <si>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</si>
  <si>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</si>
  <si>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</si>
  <si>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</si>
  <si>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</si>
  <si>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</si>
  <si>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</si>
  <si>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</si>
  <si>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</si>
  <si>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</si>
  <si>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</si>
  <si>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</si>
  <si>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</si>
  <si>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</si>
  <si>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</si>
  <si>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</si>
  <si>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</si>
  <si>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</si>
  <si>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</si>
  <si>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</si>
  <si>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</si>
  <si>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</si>
  <si>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</si>
  <si>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</si>
  <si>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</si>
  <si>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</si>
  <si>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</si>
  <si>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</si>
  <si>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</si>
  <si>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</si>
  <si>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</si>
  <si>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</si>
  <si>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</si>
  <si>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</si>
  <si>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</si>
  <si>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</si>
  <si>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</si>
  <si>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</si>
  <si>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</si>
  <si>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</si>
  <si>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</si>
  <si>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</si>
  <si>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</si>
  <si>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</si>
  <si>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</si>
  <si>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</si>
  <si>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</si>
  <si>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</si>
  <si>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</si>
  <si>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</si>
  <si>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</si>
  <si>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</si>
  <si>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</si>
  <si>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</si>
  <si>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</si>
  <si>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</si>
  <si>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</si>
  <si>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</si>
  <si>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</si>
  <si>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</si>
  <si>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</si>
  <si>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</si>
  <si>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</si>
  <si>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</si>
  <si>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</si>
  <si>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</si>
  <si>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</si>
  <si>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</si>
  <si>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</si>
  <si>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</si>
  <si>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</si>
  <si>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</si>
  <si>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</si>
  <si>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</si>
  <si>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</si>
  <si>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</si>
  <si>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</si>
  <si>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</si>
  <si>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</si>
  <si>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</si>
  <si>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</si>
  <si>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</si>
  <si>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</si>
  <si>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</si>
  <si>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</si>
  <si>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</si>
  <si>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</si>
  <si>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</si>
  <si>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</si>
  <si>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</si>
  <si>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</si>
  <si>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</si>
  <si>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</si>
  <si>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</si>
  <si>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</si>
  <si>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</si>
  <si>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</si>
  <si>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</si>
  <si>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</si>
  <si>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</si>
  <si>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</si>
  <si>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</si>
  <si>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</si>
  <si>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</si>
  <si>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</si>
  <si>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</si>
  <si>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</si>
  <si>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</si>
  <si>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</si>
  <si>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</si>
  <si>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</si>
  <si>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</si>
  <si>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</si>
  <si>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</si>
  <si>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</si>
  <si>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</si>
  <si>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</si>
  <si>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</si>
  <si>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</si>
  <si>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</si>
  <si>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</si>
  <si>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</si>
  <si>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</si>
  <si>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</si>
  <si>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</si>
  <si>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</si>
  <si>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</si>
  <si>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</si>
  <si>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</si>
  <si>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</si>
  <si>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</si>
  <si>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</si>
  <si>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</si>
  <si>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</si>
  <si>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</si>
  <si>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</si>
  <si>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</si>
  <si>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</si>
  <si>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</si>
  <si>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</si>
  <si>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</si>
  <si>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</si>
  <si>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</si>
  <si>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</si>
  <si>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</si>
  <si>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</si>
  <si>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</si>
  <si>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</si>
  <si>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</si>
  <si>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</si>
  <si>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</si>
  <si>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</si>
  <si>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</si>
  <si>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</si>
  <si>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</si>
  <si>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</si>
  <si>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</si>
  <si>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</si>
  <si>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</si>
  <si>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</si>
  <si>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</si>
  <si>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</si>
  <si>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</si>
  <si>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</si>
  <si>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</si>
  <si>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</si>
  <si>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</si>
  <si>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</si>
  <si>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</si>
  <si>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</si>
  <si>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</si>
  <si>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</si>
  <si>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</si>
  <si>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</si>
  <si>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</si>
  <si>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</si>
  <si>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</si>
  <si>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</si>
  <si>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</si>
  <si>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</si>
  <si>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</si>
  <si>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</si>
  <si>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</si>
  <si>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</si>
  <si>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</si>
  <si>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</si>
  <si>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</si>
  <si>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</si>
  <si>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</si>
  <si>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</si>
  <si>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</si>
  <si>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</si>
  <si>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</si>
  <si>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</si>
  <si>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</si>
  <si>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</si>
  <si>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</si>
  <si>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</si>
  <si>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</si>
  <si>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</si>
  <si>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</si>
  <si>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</si>
  <si>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</si>
  <si>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</si>
  <si>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</si>
  <si>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</si>
  <si>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</si>
  <si>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</si>
  <si>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</si>
  <si>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</si>
  <si>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</si>
  <si>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</si>
  <si>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</si>
  <si>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</si>
  <si>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</si>
  <si>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</si>
  <si>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</si>
  <si>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</si>
  <si>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</si>
  <si>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</si>
  <si>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</si>
  <si>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</si>
  <si>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</si>
  <si>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</si>
  <si>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</si>
  <si>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</si>
  <si>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</si>
  <si>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</si>
  <si>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</si>
  <si>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</si>
  <si>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</si>
  <si>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</si>
  <si>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</si>
  <si>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</si>
  <si>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</si>
  <si>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</si>
  <si>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</si>
  <si>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</si>
  <si>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</si>
  <si>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</si>
  <si>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</si>
  <si>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</si>
  <si>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</si>
  <si>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</si>
  <si>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</si>
  <si>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</si>
  <si>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</si>
  <si>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</si>
  <si>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</si>
  <si>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</si>
  <si>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</si>
  <si>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</si>
  <si>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</si>
  <si>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</si>
  <si>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</si>
  <si>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</si>
  <si>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</si>
  <si>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</si>
  <si>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</si>
  <si>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</si>
  <si>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</si>
  <si>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</si>
  <si>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</si>
  <si>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</si>
  <si>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</si>
  <si>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</si>
  <si>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</si>
  <si>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</si>
  <si>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</si>
  <si>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</si>
  <si>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</si>
  <si>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</si>
  <si>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</si>
  <si>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</si>
  <si>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</si>
  <si>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</si>
  <si>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</si>
  <si>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</si>
  <si>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</si>
  <si>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</si>
  <si>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</si>
  <si>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</si>
  <si>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</si>
  <si>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</si>
  <si>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</si>
  <si>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</si>
  <si>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</si>
  <si>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</si>
  <si>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</si>
  <si>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</si>
  <si>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</si>
  <si>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</si>
  <si>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</si>
  <si>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</si>
  <si>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</si>
  <si>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</si>
  <si>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</si>
  <si>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</si>
  <si>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</si>
  <si>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</si>
  <si>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</si>
  <si>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</si>
  <si>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</si>
  <si>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</si>
  <si>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</si>
  <si>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</si>
  <si>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</si>
  <si>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</si>
  <si>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</si>
  <si>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</si>
  <si>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</si>
  <si>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</si>
  <si>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</si>
  <si>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</si>
  <si>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</si>
  <si>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</si>
  <si>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</si>
  <si>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</si>
  <si>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</si>
  <si>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</si>
  <si>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</si>
  <si>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</si>
  <si>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</si>
  <si>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</si>
  <si>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</si>
  <si>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</si>
  <si>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</si>
  <si>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</si>
  <si>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</si>
  <si>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</si>
  <si>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</si>
  <si>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</si>
  <si>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</si>
  <si>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</si>
  <si>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</si>
  <si>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</si>
  <si>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</si>
  <si>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</si>
  <si>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</si>
  <si>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</si>
  <si>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</si>
  <si>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</si>
  <si>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</si>
  <si>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</si>
  <si>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</si>
  <si>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</si>
  <si>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</si>
  <si>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</si>
  <si>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</si>
  <si>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</si>
  <si>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</si>
  <si>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</si>
  <si>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</si>
  <si>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</si>
  <si>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</si>
  <si>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</si>
  <si>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</si>
  <si>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</si>
  <si>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</si>
  <si>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</si>
  <si>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</si>
  <si>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</si>
  <si>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</si>
  <si>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</si>
  <si>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</si>
  <si>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</si>
  <si>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</si>
  <si>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</si>
  <si>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</si>
  <si>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</si>
  <si>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</si>
  <si>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</si>
  <si>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</si>
  <si>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</si>
  <si>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</si>
  <si>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</si>
  <si>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</si>
  <si>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</si>
  <si>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</si>
  <si>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</si>
  <si>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</si>
  <si>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</si>
  <si>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</si>
  <si>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</si>
  <si>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</si>
  <si>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</si>
  <si>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</si>
  <si>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</si>
  <si>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</si>
  <si>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</si>
  <si>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</si>
  <si>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</si>
  <si>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</si>
  <si>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</si>
  <si>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</si>
  <si>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</si>
  <si>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</si>
  <si>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</si>
  <si>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</si>
  <si>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</si>
  <si>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</si>
  <si>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</si>
  <si>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</si>
  <si>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</si>
  <si>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</si>
  <si>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</si>
  <si>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</si>
  <si>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</si>
  <si>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</si>
  <si>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</si>
  <si>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</si>
  <si>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</si>
  <si>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</si>
  <si>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</si>
  <si>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</si>
  <si>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</si>
  <si>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</si>
  <si>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</si>
  <si>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</si>
  <si>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</si>
  <si>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</si>
  <si>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</si>
  <si>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</si>
  <si>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</si>
  <si>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</si>
  <si>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</si>
  <si>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</si>
  <si>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</si>
  <si>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</si>
  <si>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</si>
  <si>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</si>
  <si>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</si>
  <si>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</si>
  <si>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</si>
  <si>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</si>
  <si>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</si>
  <si>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</si>
  <si>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</si>
  <si>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</si>
  <si>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</si>
  <si>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</si>
  <si>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</si>
  <si>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</si>
  <si>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</si>
  <si>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</si>
  <si>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</si>
  <si>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</si>
  <si>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</si>
  <si>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</si>
  <si>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</si>
  <si>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</si>
  <si>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</si>
  <si>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</si>
  <si>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</si>
  <si>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</si>
  <si>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</si>
  <si>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</si>
  <si>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</si>
  <si>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</si>
  <si>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</si>
  <si>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</si>
  <si>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</si>
  <si>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</si>
  <si>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</si>
  <si>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</si>
  <si>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</si>
  <si>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</si>
  <si>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</si>
  <si>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</si>
  <si>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</si>
  <si>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</si>
  <si>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</si>
  <si>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</si>
  <si>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</si>
  <si>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</si>
  <si>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</si>
  <si>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</si>
  <si>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</si>
  <si>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</si>
  <si>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</si>
  <si>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</si>
  <si>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</si>
  <si>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</si>
  <si>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</si>
  <si>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</si>
  <si>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</si>
  <si>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</si>
  <si>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</si>
  <si>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</si>
  <si>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</si>
  <si>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</si>
  <si>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</si>
  <si>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</si>
  <si>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</si>
  <si>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</si>
  <si>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</si>
  <si>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</si>
  <si>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</si>
  <si>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</si>
  <si>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</si>
  <si>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</si>
  <si>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</si>
  <si>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</si>
  <si>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</si>
  <si>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</si>
  <si>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</si>
  <si>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</si>
  <si>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</si>
  <si>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</si>
  <si>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</si>
  <si>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</si>
  <si>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</si>
  <si>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</si>
  <si>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</si>
  <si>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</si>
  <si>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</si>
  <si>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</si>
  <si>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</si>
  <si>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</si>
  <si>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</si>
  <si>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</si>
  <si>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</si>
  <si>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</si>
  <si>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</si>
  <si>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</si>
  <si>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</si>
  <si>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</si>
  <si>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</si>
  <si>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</si>
  <si>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</si>
  <si>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</si>
  <si>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</si>
  <si>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</si>
  <si>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</si>
  <si>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</si>
  <si>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</si>
  <si>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</si>
  <si>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</si>
  <si>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</si>
  <si>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</si>
  <si>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</si>
  <si>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</si>
  <si>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</si>
  <si>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</si>
  <si>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</si>
  <si>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</si>
  <si>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</si>
  <si>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</si>
  <si>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</si>
  <si>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</si>
  <si>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</si>
  <si>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</si>
  <si>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</si>
  <si>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</si>
  <si>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</si>
  <si>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</si>
  <si>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</si>
  <si>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</si>
  <si>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</si>
  <si>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</si>
  <si>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</si>
  <si>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</si>
  <si>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</si>
  <si>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</si>
  <si>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</si>
  <si>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</si>
  <si>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</si>
  <si>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</si>
  <si>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</si>
  <si>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</si>
  <si>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</si>
  <si>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</si>
  <si>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</si>
  <si>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</si>
  <si>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</si>
  <si>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</si>
  <si>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</si>
  <si>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</si>
  <si>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</si>
  <si>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</si>
  <si>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</si>
  <si>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</si>
  <si>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</si>
  <si>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</si>
  <si>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</si>
  <si>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</si>
  <si>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</si>
  <si>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</si>
  <si>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</si>
  <si>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</si>
  <si>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</si>
  <si>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</si>
  <si>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</si>
  <si>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</si>
  <si>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</si>
  <si>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</si>
  <si>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</si>
  <si>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</si>
  <si>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</si>
  <si>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</si>
  <si>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</si>
  <si>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</si>
  <si>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</si>
  <si>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</si>
  <si>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</si>
  <si>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</si>
  <si>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</si>
  <si>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</si>
  <si>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</si>
  <si>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</si>
  <si>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</si>
  <si>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</si>
  <si>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</si>
  <si>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</si>
  <si>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</si>
  <si>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</si>
  <si>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</si>
  <si>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</si>
  <si>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</si>
  <si>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</si>
  <si>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</si>
  <si>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</si>
  <si>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</si>
  <si>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</si>
  <si>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</si>
  <si>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</si>
  <si>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</si>
  <si>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</si>
  <si>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</si>
  <si>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</si>
  <si>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</si>
  <si>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</si>
  <si>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</si>
  <si>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</si>
  <si>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</si>
  <si>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</si>
  <si>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</si>
  <si>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</si>
  <si>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</si>
  <si>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</si>
  <si>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</si>
  <si>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</si>
  <si>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</si>
  <si>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</si>
  <si>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</si>
  <si>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</si>
  <si>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</si>
  <si>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</si>
  <si>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</si>
  <si>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</si>
  <si>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</si>
  <si>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</si>
  <si>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</si>
  <si>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</si>
  <si>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</si>
  <si>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</si>
  <si>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</si>
  <si>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</si>
  <si>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</si>
  <si>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</si>
  <si>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</si>
  <si>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</si>
  <si>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</si>
  <si>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</si>
  <si>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</si>
  <si>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</si>
  <si>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</si>
  <si>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</si>
  <si>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</si>
  <si>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</si>
  <si>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</si>
  <si>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</si>
  <si>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</si>
  <si>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</si>
  <si>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</si>
  <si>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</si>
  <si>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</si>
  <si>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</si>
  <si>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</si>
  <si>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</si>
  <si>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</si>
  <si>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</si>
  <si>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</si>
  <si>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</si>
  <si>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</si>
  <si>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</si>
  <si>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</si>
  <si>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</si>
  <si>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</si>
  <si>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</si>
  <si>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</si>
  <si>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</si>
  <si>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</si>
  <si>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</si>
  <si>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</si>
  <si>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</si>
  <si>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</si>
  <si>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</si>
  <si>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</si>
  <si>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</si>
  <si>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</si>
  <si>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</si>
  <si>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</si>
  <si>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</si>
  <si>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</si>
  <si>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</si>
  <si>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</si>
  <si>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</si>
  <si>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</si>
  <si>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</si>
  <si>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</si>
  <si>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</si>
  <si>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</si>
  <si>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</si>
  <si>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</si>
  <si>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</si>
  <si>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</si>
  <si>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</si>
  <si>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</si>
  <si>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</si>
  <si>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</si>
  <si>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</si>
  <si>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</si>
  <si>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</si>
  <si>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</si>
  <si>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</si>
  <si>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</si>
  <si>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</si>
  <si>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</si>
  <si>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</si>
  <si>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</si>
  <si>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</si>
  <si>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</si>
  <si>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</si>
  <si>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</si>
  <si>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</si>
  <si>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</si>
  <si>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</si>
  <si>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</si>
  <si>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</si>
  <si>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</si>
  <si>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</si>
  <si>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</si>
  <si>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</si>
  <si>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</si>
  <si>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</si>
  <si>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</si>
  <si>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</si>
  <si>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</si>
  <si>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</si>
  <si>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</si>
  <si>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</si>
  <si>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</si>
  <si>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</si>
  <si>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</si>
  <si>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</si>
  <si>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</si>
  <si>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</si>
  <si>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</si>
  <si>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</si>
  <si>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</si>
  <si>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</si>
  <si>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</si>
  <si>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</si>
  <si>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</si>
  <si>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</si>
  <si>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</si>
  <si>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</si>
  <si>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</si>
  <si>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</si>
  <si>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</si>
  <si>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</si>
  <si>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</si>
  <si>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</si>
  <si>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</si>
  <si>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</si>
  <si>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</si>
  <si>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</si>
  <si>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</si>
  <si>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</si>
  <si>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</si>
  <si>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</si>
  <si>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</si>
  <si>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</si>
  <si>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</si>
  <si>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</si>
  <si>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</si>
  <si>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</si>
  <si>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</si>
  <si>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</si>
  <si>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</si>
  <si>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</si>
  <si>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</si>
  <si>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</si>
  <si>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</si>
  <si>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</si>
  <si>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</si>
  <si>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</si>
  <si>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</si>
  <si>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</si>
  <si>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</si>
  <si>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</si>
  <si>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</si>
  <si>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</si>
  <si>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</si>
  <si>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</si>
  <si>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</si>
  <si>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</si>
  <si>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</si>
  <si>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</si>
  <si>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</si>
  <si>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</si>
  <si>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</si>
  <si>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</si>
  <si>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</si>
  <si>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</si>
  <si>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</si>
  <si>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</si>
  <si>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</si>
  <si>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</si>
  <si>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</si>
  <si>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</si>
  <si>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</si>
  <si>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</si>
  <si>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</si>
  <si>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</si>
  <si>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</si>
  <si>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</si>
  <si>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</si>
  <si>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</si>
  <si>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</si>
  <si>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</si>
  <si>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</si>
  <si>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</si>
  <si>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</si>
  <si>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</si>
  <si>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</si>
  <si>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</si>
  <si>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</si>
  <si>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</si>
  <si>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</si>
  <si>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</si>
  <si>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</si>
  <si>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</si>
  <si>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</si>
  <si>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</si>
  <si>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</si>
  <si>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</si>
  <si>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</si>
  <si>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</si>
  <si>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</si>
  <si>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</si>
  <si>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</si>
  <si>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</si>
  <si>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</si>
  <si>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</si>
  <si>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</si>
  <si>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</si>
  <si>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</si>
  <si>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</si>
  <si>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</si>
  <si>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</si>
  <si>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</si>
  <si>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</si>
  <si>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</si>
  <si>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</si>
  <si>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</si>
  <si>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</si>
  <si>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</si>
  <si>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</si>
  <si>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</si>
  <si>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</si>
  <si>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</si>
  <si>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</si>
  <si>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</si>
  <si>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</si>
  <si>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</si>
  <si>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</si>
  <si>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</si>
  <si>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</si>
  <si>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</si>
  <si>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</si>
  <si>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</si>
  <si>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</si>
  <si>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</si>
  <si>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</si>
  <si>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</si>
  <si>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</si>
  <si>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</si>
  <si>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</si>
  <si>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</si>
  <si>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</si>
  <si>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</si>
  <si>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</si>
  <si>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</si>
  <si>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</si>
  <si>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</si>
  <si>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</si>
  <si>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</si>
  <si>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</si>
  <si>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</si>
  <si>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</si>
  <si>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</si>
  <si>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</si>
  <si>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</si>
  <si>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</si>
  <si>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</si>
  <si>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</si>
  <si>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</si>
  <si>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</si>
  <si>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</si>
  <si>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</si>
  <si>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</si>
  <si>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</si>
  <si>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</si>
  <si>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</si>
  <si>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</si>
  <si>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</si>
  <si>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</si>
  <si>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</si>
  <si>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</si>
  <si>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</si>
  <si>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</si>
  <si>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</si>
  <si>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</si>
  <si>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</si>
  <si>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</si>
  <si>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</si>
  <si>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</si>
  <si>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</si>
  <si>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</si>
  <si>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</si>
  <si>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</si>
  <si>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</si>
  <si>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</si>
  <si>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</si>
  <si>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</si>
  <si>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</si>
  <si>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</si>
  <si>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</si>
  <si>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</si>
  <si>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</si>
  <si>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</si>
  <si>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</si>
  <si>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</si>
  <si>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</si>
  <si>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</si>
  <si>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</si>
  <si>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</si>
  <si>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</si>
  <si>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</si>
  <si>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</si>
  <si>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</si>
  <si>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</si>
  <si>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</si>
  <si>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</si>
  <si>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</si>
  <si>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</si>
  <si>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</si>
  <si>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</si>
  <si>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</si>
  <si>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</si>
  <si>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</si>
  <si>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</si>
  <si>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</si>
  <si>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</si>
  <si>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</si>
  <si>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</si>
  <si>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</si>
  <si>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</si>
  <si>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</si>
  <si>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</si>
  <si>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</si>
  <si>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</si>
  <si>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</si>
  <si>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</si>
  <si>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</si>
  <si>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</si>
  <si>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</si>
  <si>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</si>
  <si>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</si>
  <si>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</si>
  <si>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</si>
  <si>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</si>
  <si>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</si>
  <si>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</si>
  <si>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</si>
  <si>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</si>
  <si>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</si>
  <si>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</si>
  <si>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</si>
  <si>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</si>
  <si>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</si>
  <si>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</si>
  <si>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</si>
  <si>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</si>
  <si>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</si>
  <si>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</si>
  <si>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</si>
  <si>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</si>
  <si>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</si>
  <si>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</si>
  <si>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</si>
  <si>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</si>
  <si>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</si>
  <si>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</si>
  <si>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</si>
  <si>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</si>
  <si>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</si>
  <si>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</si>
  <si>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</si>
  <si>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</si>
  <si>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</si>
  <si>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</si>
  <si>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</si>
  <si>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</si>
  <si>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</si>
  <si>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</si>
  <si>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</si>
  <si>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</si>
  <si>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</si>
  <si>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</si>
  <si>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</si>
  <si>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</si>
  <si>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</si>
  <si>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</si>
  <si>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</si>
  <si>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</si>
  <si>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</si>
  <si>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</si>
  <si>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</si>
  <si>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</si>
  <si>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</si>
  <si>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</si>
  <si>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</si>
  <si>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</si>
  <si>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</si>
  <si>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</si>
  <si>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</si>
  <si>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</si>
  <si>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</si>
  <si>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</si>
  <si>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</si>
  <si>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</si>
  <si>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</si>
  <si>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</si>
  <si>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</si>
  <si>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</si>
  <si>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</si>
  <si>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</si>
  <si>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</si>
  <si>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</si>
  <si>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</si>
  <si>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</si>
  <si>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</si>
  <si>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</si>
  <si>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</si>
  <si>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</si>
  <si>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</si>
  <si>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</si>
  <si>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</si>
  <si>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</si>
  <si>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</si>
  <si>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</si>
  <si>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</si>
  <si>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</si>
  <si>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</si>
  <si>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</si>
  <si>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</si>
  <si>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</si>
  <si>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</si>
  <si>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</si>
  <si>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</si>
  <si>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</si>
  <si>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</si>
  <si>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</si>
  <si>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</si>
  <si>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</si>
  <si>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</si>
  <si>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</si>
  <si>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</si>
  <si>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</si>
  <si>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</si>
  <si>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</si>
  <si>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</si>
  <si>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</si>
  <si>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</si>
  <si>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</si>
  <si>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</si>
  <si>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</si>
  <si>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</si>
  <si>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</si>
  <si>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</si>
  <si>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</si>
  <si>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</si>
  <si>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</si>
  <si>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</si>
  <si>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</si>
  <si>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</si>
  <si>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</si>
  <si>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</si>
  <si>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</si>
  <si>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</si>
  <si>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</si>
  <si>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</si>
  <si>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</si>
  <si>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</si>
  <si>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</si>
  <si>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</si>
  <si>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</si>
  <si>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</si>
  <si>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</si>
  <si>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</si>
  <si>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</si>
  <si>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</si>
  <si>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</si>
  <si>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</si>
  <si>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</si>
  <si>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</si>
  <si>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</si>
  <si>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</si>
  <si>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</si>
  <si>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</si>
  <si>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</si>
  <si>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</si>
  <si>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</si>
  <si>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</si>
  <si>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</si>
  <si>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</si>
  <si>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</si>
  <si>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</si>
  <si>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</si>
  <si>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</si>
  <si>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</si>
  <si>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</si>
  <si>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</si>
  <si>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</si>
  <si>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</si>
  <si>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</si>
  <si>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</si>
  <si>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</si>
  <si>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</si>
  <si>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</si>
  <si>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</si>
  <si>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</si>
  <si>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</si>
  <si>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</si>
  <si>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</si>
  <si>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</si>
  <si>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</si>
  <si>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</si>
  <si>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</si>
  <si>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</si>
  <si>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</si>
  <si>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</si>
  <si>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</si>
  <si>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</si>
  <si>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</si>
  <si>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</si>
  <si>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</si>
  <si>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</si>
  <si>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</si>
  <si>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</si>
  <si>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</si>
  <si>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</si>
  <si>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</si>
  <si>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</si>
  <si>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</si>
  <si>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</si>
  <si>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</si>
  <si>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</si>
  <si>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</si>
  <si>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</si>
  <si>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</si>
  <si>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</si>
  <si>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</si>
  <si>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</si>
  <si>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</si>
  <si>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</si>
  <si>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</si>
  <si>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</si>
  <si>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</si>
  <si>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</si>
  <si>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</si>
  <si>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</si>
  <si>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</si>
  <si>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</si>
  <si>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</si>
  <si>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</si>
  <si>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</si>
  <si>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</si>
  <si>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</si>
  <si>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</si>
  <si>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</si>
  <si>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</si>
  <si>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</si>
  <si>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</si>
  <si>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</si>
  <si>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</si>
  <si>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</si>
  <si>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</si>
  <si>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</si>
  <si>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</si>
  <si>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</si>
  <si>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</si>
  <si>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</si>
  <si>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</si>
  <si>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</si>
  <si>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</si>
  <si>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</si>
  <si>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</si>
  <si>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</si>
  <si>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</si>
  <si>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</si>
  <si>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</si>
  <si>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</si>
  <si>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</si>
  <si>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</si>
  <si>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</si>
  <si>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</si>
  <si>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</si>
  <si>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</si>
  <si>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</si>
  <si>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</si>
  <si>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</si>
  <si>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</si>
  <si>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</si>
  <si>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</si>
  <si>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</si>
  <si>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</si>
  <si>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</si>
  <si>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</si>
  <si>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</si>
  <si>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</si>
  <si>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</si>
  <si>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</si>
  <si>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</si>
  <si>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</si>
  <si>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</si>
  <si>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</si>
  <si>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</si>
  <si>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</si>
  <si>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</si>
  <si>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</si>
  <si>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</si>
  <si>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</si>
  <si>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</si>
  <si>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</si>
  <si>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</si>
  <si>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</si>
  <si>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</si>
  <si>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</si>
  <si>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</si>
  <si>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</si>
  <si>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</si>
  <si>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</si>
  <si>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</si>
  <si>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</si>
  <si>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</si>
  <si>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</si>
  <si>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</si>
  <si>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</si>
  <si>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</si>
  <si>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</si>
  <si>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</si>
  <si>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</si>
  <si>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</si>
  <si>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</si>
  <si>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</si>
  <si>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</si>
  <si>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</si>
  <si>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</si>
  <si>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</si>
  <si>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</si>
  <si>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</si>
  <si>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</si>
  <si>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</si>
  <si>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</si>
  <si>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</si>
  <si>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</si>
  <si>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</si>
  <si>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</si>
  <si>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</si>
  <si>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</si>
  <si>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</si>
  <si>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</si>
  <si>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</si>
  <si>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</si>
  <si>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</si>
  <si>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</si>
  <si>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</si>
  <si>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</si>
  <si>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</si>
  <si>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</si>
  <si>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</si>
  <si>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</si>
  <si>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</si>
  <si>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</si>
  <si>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</si>
  <si>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</si>
  <si>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</si>
  <si>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</si>
  <si>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</si>
  <si>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</si>
  <si>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</si>
  <si>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</si>
  <si>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</si>
  <si>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</si>
  <si>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</si>
  <si>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</si>
  <si>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</si>
  <si>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</si>
  <si>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</si>
  <si>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</si>
  <si>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</si>
  <si>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</si>
  <si>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</si>
  <si>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</si>
  <si>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</si>
  <si>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</si>
  <si>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</si>
  <si>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</si>
  <si>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</si>
  <si>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</si>
  <si>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</si>
  <si>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</si>
  <si>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</si>
  <si>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</si>
  <si>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</si>
  <si>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</si>
  <si>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</si>
  <si>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</si>
  <si>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</si>
  <si>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</si>
  <si>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</si>
  <si>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</si>
  <si>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</si>
  <si>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</si>
  <si>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</si>
  <si>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</si>
  <si>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</si>
  <si>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</si>
  <si>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</si>
  <si>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</si>
  <si>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</si>
  <si>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</si>
  <si>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</si>
  <si>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</si>
  <si>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</si>
  <si>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</si>
  <si>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</si>
  <si>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</si>
  <si>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</si>
  <si>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</si>
  <si>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</si>
  <si>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</si>
  <si>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</si>
  <si>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</si>
  <si>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</si>
  <si>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</si>
  <si>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</si>
  <si>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</si>
  <si>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</si>
  <si>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</si>
  <si>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</si>
  <si>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</si>
  <si>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</si>
  <si>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</si>
  <si>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</si>
  <si>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</si>
  <si>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</si>
  <si>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</si>
  <si>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</si>
  <si>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</si>
  <si>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</si>
  <si>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</si>
  <si>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</si>
  <si>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</si>
  <si>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</si>
  <si>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</si>
  <si>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</si>
  <si>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</si>
  <si>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</si>
  <si>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</si>
  <si>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</si>
  <si>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</si>
  <si>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</si>
  <si>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</si>
  <si>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</si>
  <si>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</si>
  <si>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</si>
  <si>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</si>
  <si>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</si>
  <si>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</si>
  <si>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</si>
  <si>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</si>
  <si>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</si>
  <si>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</si>
  <si>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</si>
  <si>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</si>
  <si>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</si>
  <si>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</si>
  <si>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</si>
  <si>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</si>
  <si>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</si>
  <si>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</si>
  <si>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</si>
  <si>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</si>
  <si>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</si>
  <si>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</si>
  <si>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</si>
  <si>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</si>
  <si>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</si>
  <si>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</si>
  <si>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</si>
  <si>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</si>
  <si>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</si>
  <si>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</si>
  <si>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</si>
  <si>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</si>
  <si>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</si>
  <si>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</si>
  <si>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</si>
  <si>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</si>
  <si>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</si>
  <si>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</si>
  <si>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</si>
  <si>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</si>
  <si>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</si>
  <si>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</si>
  <si>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</si>
  <si>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</si>
  <si>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</si>
  <si>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</si>
  <si>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</si>
  <si>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</si>
  <si>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</si>
  <si>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</si>
  <si>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</si>
  <si>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</si>
  <si>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</si>
  <si>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</si>
  <si>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</si>
  <si>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</si>
  <si>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</si>
  <si>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</si>
  <si>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</si>
  <si>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</si>
  <si>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</si>
  <si>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</si>
  <si>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</si>
  <si>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</si>
  <si>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</si>
  <si>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</si>
  <si>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</si>
  <si>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</si>
  <si>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</si>
  <si>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</si>
  <si>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</si>
  <si>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</si>
  <si>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</si>
  <si>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</si>
  <si>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</si>
  <si>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</si>
  <si>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</si>
  <si>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</si>
  <si>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</si>
  <si>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</si>
  <si>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</si>
  <si>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</si>
  <si>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</si>
  <si>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</si>
  <si>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</si>
  <si>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</si>
  <si>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</si>
  <si>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</si>
  <si>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</si>
  <si>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</si>
  <si>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</si>
  <si>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</si>
  <si>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</si>
  <si>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</si>
  <si>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</si>
  <si>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</si>
  <si>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</si>
  <si>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</si>
  <si>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</si>
  <si>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</si>
  <si>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</si>
  <si>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</si>
  <si>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</si>
  <si>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</si>
  <si>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</si>
  <si>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</si>
  <si>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</si>
  <si>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</si>
  <si>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</si>
  <si>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</si>
  <si>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</si>
  <si>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</si>
  <si>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</si>
  <si>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</si>
  <si>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</si>
  <si>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</si>
  <si>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</si>
  <si>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</si>
  <si>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</si>
  <si>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</si>
  <si>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</si>
  <si>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</si>
  <si>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</si>
  <si>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</si>
  <si>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</si>
  <si>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</si>
  <si>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</si>
  <si>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</si>
  <si>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</si>
  <si>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</si>
  <si>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</si>
  <si>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</si>
  <si>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</si>
  <si>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</si>
  <si>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</si>
  <si>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</si>
  <si>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</si>
  <si>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</si>
  <si>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</si>
  <si>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</si>
  <si>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</si>
  <si>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</si>
  <si>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</si>
  <si>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</si>
  <si>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</si>
  <si>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</si>
  <si>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</si>
  <si>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</si>
  <si>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</si>
  <si>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</si>
  <si>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</si>
  <si>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</si>
  <si>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</si>
  <si>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</si>
  <si>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</si>
  <si>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</si>
  <si>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</si>
  <si>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</si>
  <si>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</si>
  <si>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</si>
  <si>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</si>
  <si>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</si>
  <si>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</si>
  <si>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</si>
  <si>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</si>
  <si>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</si>
  <si>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</si>
  <si>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</si>
  <si>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</si>
  <si>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</si>
  <si>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</si>
  <si>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</si>
  <si>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</si>
  <si>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</si>
  <si>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</si>
  <si>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</si>
  <si>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</si>
  <si>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</si>
  <si>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</si>
  <si>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</si>
  <si>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</si>
  <si>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</si>
  <si>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</si>
  <si>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</si>
  <si>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</si>
  <si>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</si>
  <si>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</si>
  <si>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</si>
  <si>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</si>
  <si>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</si>
  <si>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</si>
  <si>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</si>
  <si>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</si>
  <si>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</si>
  <si>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</si>
  <si>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</si>
  <si>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</si>
  <si>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</si>
  <si>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</si>
  <si>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</si>
  <si>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</si>
  <si>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</si>
  <si>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</si>
  <si>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</si>
  <si>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</si>
  <si>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</si>
  <si>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</si>
  <si>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</si>
  <si>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</si>
  <si>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</si>
  <si>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</si>
  <si>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</si>
  <si>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</si>
  <si>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</si>
  <si>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</si>
  <si>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</si>
  <si>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</si>
  <si>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</si>
  <si>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</si>
  <si>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</si>
  <si>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</si>
  <si>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</si>
  <si>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</si>
  <si>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</si>
  <si>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</si>
  <si>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</si>
  <si>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</si>
  <si>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</si>
  <si>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</si>
  <si>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</si>
  <si>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</si>
  <si>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</si>
  <si>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</si>
  <si>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</si>
  <si>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</si>
  <si>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</si>
  <si>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</si>
  <si>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</si>
  <si>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</si>
  <si>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</si>
  <si>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</si>
  <si>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</si>
  <si>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</si>
  <si>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</si>
  <si>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</si>
  <si>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</si>
  <si>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</si>
  <si>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</si>
  <si>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</si>
  <si>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</si>
  <si>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</si>
  <si>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</si>
  <si>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</si>
  <si>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</si>
  <si>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</si>
  <si>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</si>
  <si>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</si>
  <si>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</si>
  <si>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</si>
  <si>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</si>
  <si>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</si>
  <si>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</si>
  <si>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</si>
  <si>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</si>
  <si>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</si>
  <si>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</si>
  <si>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</si>
  <si>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</si>
  <si>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</si>
  <si>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</si>
  <si>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</si>
  <si>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</si>
  <si>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</si>
  <si>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</si>
  <si>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</si>
  <si>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</si>
  <si>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</si>
  <si>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</si>
  <si>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</si>
  <si>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</si>
  <si>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</si>
  <si>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</si>
  <si>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</si>
  <si>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</si>
  <si>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</si>
  <si>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</si>
  <si>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</si>
  <si>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</si>
  <si>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</si>
  <si>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</si>
  <si>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</si>
  <si>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</si>
  <si>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</si>
  <si>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</si>
  <si>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</si>
  <si>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</si>
  <si>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</si>
  <si>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</si>
  <si>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</si>
  <si>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</si>
  <si>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</si>
  <si>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</si>
  <si>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</si>
  <si>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</si>
  <si>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</si>
  <si>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</si>
  <si>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</si>
  <si>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</si>
  <si>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</si>
  <si>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</si>
  <si>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</si>
  <si>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</si>
  <si>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</si>
  <si>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</si>
  <si>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</si>
  <si>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</si>
  <si>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</si>
  <si>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</si>
  <si>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</si>
  <si>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</si>
  <si>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</si>
  <si>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</si>
  <si>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</si>
  <si>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</si>
  <si>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</si>
  <si>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</si>
  <si>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</si>
  <si>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</si>
  <si>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</si>
  <si>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</si>
  <si>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</si>
  <si>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</si>
  <si>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</si>
  <si>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</si>
  <si>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</si>
  <si>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</si>
  <si>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</si>
  <si>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</si>
  <si>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</si>
  <si>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</si>
  <si>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</si>
  <si>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</si>
  <si>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</si>
  <si>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</si>
  <si>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</si>
  <si>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</si>
  <si>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</si>
  <si>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</si>
  <si>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</si>
  <si>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</si>
  <si>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</si>
  <si>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</si>
  <si>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</si>
  <si>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</si>
  <si>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</si>
  <si>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</si>
  <si>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</si>
  <si>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</si>
  <si>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</si>
  <si>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</si>
  <si>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</si>
  <si>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</si>
  <si>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</si>
  <si>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</si>
  <si>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</si>
  <si>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</si>
  <si>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</si>
  <si>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</si>
  <si>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</si>
  <si>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</si>
  <si>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</si>
  <si>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</si>
  <si>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</si>
  <si>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</si>
  <si>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</si>
  <si>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</si>
  <si>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</si>
  <si>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</si>
  <si>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</si>
  <si>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</si>
  <si>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</si>
  <si>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</si>
  <si>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</si>
  <si>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</si>
  <si>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</si>
  <si>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</si>
  <si>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</si>
  <si>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</si>
  <si>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</si>
  <si>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</si>
  <si>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</si>
  <si>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</si>
  <si>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</si>
  <si>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</si>
  <si>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</si>
  <si>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</si>
  <si>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</si>
  <si>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</si>
  <si>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</si>
  <si>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</si>
  <si>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</si>
  <si>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</si>
  <si>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</si>
  <si>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</si>
  <si>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</si>
  <si>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</si>
  <si>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</si>
  <si>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</si>
  <si>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</si>
  <si>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</si>
  <si>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</si>
  <si>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</si>
  <si>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</si>
  <si>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</si>
  <si>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</si>
  <si>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</si>
  <si>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</si>
  <si>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</si>
  <si>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</si>
  <si>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</si>
  <si>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</si>
  <si>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</si>
  <si>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</si>
  <si>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</si>
  <si>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</si>
  <si>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</si>
  <si>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</si>
  <si>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</si>
  <si>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</si>
  <si>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</si>
  <si>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</si>
  <si>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</si>
  <si>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</si>
  <si>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</si>
  <si>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</si>
  <si>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</si>
  <si>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</si>
  <si>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</si>
  <si>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</si>
  <si>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</si>
  <si>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</si>
  <si>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</si>
  <si>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</si>
  <si>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</si>
  <si>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</si>
  <si>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</si>
  <si>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</si>
  <si>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</si>
  <si>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</si>
  <si>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</si>
  <si>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</si>
  <si>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</si>
  <si>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</si>
  <si>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</si>
  <si>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</si>
  <si>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</si>
  <si>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</si>
  <si>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</si>
  <si>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</si>
  <si>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</si>
  <si>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</si>
  <si>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</si>
  <si>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</si>
  <si>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</si>
  <si>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</si>
  <si>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</si>
  <si>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</si>
  <si>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</si>
  <si>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</si>
  <si>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</si>
  <si>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</si>
  <si>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</si>
  <si>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</si>
  <si>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</si>
  <si>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</si>
  <si>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</si>
  <si>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</si>
  <si>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</si>
  <si>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</si>
  <si>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</si>
  <si>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</si>
  <si>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</si>
  <si>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</si>
  <si>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</si>
  <si>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</si>
  <si>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</si>
  <si>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</si>
  <si>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</si>
  <si>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</si>
  <si>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</si>
  <si>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</si>
  <si>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</si>
  <si>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</si>
  <si>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</si>
  <si>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</si>
  <si>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</si>
  <si>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</si>
  <si>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</si>
  <si>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</si>
  <si>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</si>
  <si>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</si>
  <si>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</si>
  <si>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</si>
  <si>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</si>
  <si>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</si>
  <si>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</si>
  <si>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</si>
  <si>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</si>
  <si>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</si>
  <si>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</si>
  <si>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</si>
  <si>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</si>
  <si>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</si>
  <si>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</si>
  <si>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</si>
  <si>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</si>
  <si>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</si>
  <si>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</si>
  <si>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</si>
  <si>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</si>
  <si>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</si>
  <si>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</si>
  <si>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</si>
  <si>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</si>
  <si>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</si>
  <si>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</si>
  <si>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</si>
  <si>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</si>
  <si>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</si>
  <si>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</si>
  <si>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</si>
  <si>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</si>
  <si>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</si>
  <si>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</si>
  <si>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</si>
  <si>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</si>
  <si>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</si>
  <si>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</si>
  <si>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</si>
  <si>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</si>
  <si>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</si>
  <si>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</si>
  <si>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</si>
  <si>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</si>
  <si>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</si>
  <si>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</si>
  <si>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</si>
  <si>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</si>
  <si>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</si>
  <si>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</si>
  <si>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</si>
  <si>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</si>
  <si>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</si>
  <si>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</si>
  <si>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</si>
  <si>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</si>
  <si>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</si>
  <si>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</si>
  <si>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</si>
  <si>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</si>
  <si>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</si>
  <si>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</si>
  <si>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</si>
  <si>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</si>
  <si>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</si>
  <si>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</si>
  <si>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</si>
  <si>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</si>
  <si>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</si>
  <si>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</si>
  <si>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</si>
  <si>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</si>
  <si>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</si>
  <si>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</si>
  <si>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</si>
  <si>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</si>
  <si>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</si>
  <si>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</si>
  <si>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</si>
  <si>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</si>
  <si>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</si>
  <si>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</si>
  <si>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</si>
  <si>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</si>
  <si>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</si>
  <si>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</si>
  <si>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</si>
  <si>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</si>
  <si>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</si>
  <si>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</si>
  <si>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</si>
  <si>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</si>
  <si>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</si>
  <si>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</si>
  <si>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</si>
  <si>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</si>
  <si>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</si>
  <si>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</si>
  <si>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</si>
  <si>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</si>
  <si>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</si>
  <si>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</si>
  <si>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</si>
  <si>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</si>
  <si>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</si>
  <si>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</si>
  <si>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</si>
  <si>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</si>
  <si>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</si>
  <si>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</si>
  <si>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</si>
  <si>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</si>
  <si>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</si>
  <si>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</si>
  <si>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</si>
  <si>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</si>
  <si>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</si>
  <si>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</si>
  <si>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</si>
  <si>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</si>
  <si>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</si>
  <si>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</si>
  <si>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</si>
  <si>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</si>
  <si>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</si>
  <si>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</si>
  <si>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</si>
  <si>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</si>
  <si>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</si>
  <si>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</si>
  <si>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</si>
  <si>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</si>
  <si>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</si>
  <si>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</si>
  <si>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</si>
  <si>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</si>
  <si>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</si>
  <si>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</si>
  <si>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</si>
  <si>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</si>
  <si>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</si>
  <si>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</si>
  <si>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</si>
  <si>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</si>
  <si>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</si>
  <si>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</si>
  <si>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</si>
  <si>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</si>
  <si>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</si>
  <si>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</si>
  <si>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</si>
  <si>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</si>
  <si>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</si>
  <si>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</si>
  <si>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</si>
  <si>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</si>
  <si>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</si>
  <si>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</si>
  <si>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</si>
  <si>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</si>
  <si>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</si>
  <si>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</si>
  <si>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</si>
  <si>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</si>
  <si>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</si>
  <si>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</si>
  <si>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</si>
  <si>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</si>
  <si>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</si>
  <si>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</si>
  <si>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</si>
  <si>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</si>
  <si>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</si>
  <si>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</si>
  <si>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</si>
  <si>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</si>
  <si>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</si>
  <si>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</si>
  <si>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</si>
  <si>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</si>
  <si>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</si>
  <si>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</si>
  <si>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</si>
  <si>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</si>
  <si>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</si>
  <si>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</si>
  <si>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</si>
  <si>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</si>
  <si>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</si>
  <si>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</si>
  <si>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</si>
  <si>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</si>
  <si>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</si>
  <si>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</si>
  <si>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</si>
  <si>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</si>
  <si>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</si>
  <si>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</si>
  <si>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</si>
  <si>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</si>
  <si>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</si>
  <si>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</si>
  <si>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</si>
  <si>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</si>
  <si>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</si>
  <si>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</si>
  <si>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</si>
  <si>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</si>
  <si>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</si>
  <si>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</si>
  <si>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</si>
  <si>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</si>
  <si>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</si>
  <si>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</si>
  <si>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</si>
  <si>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</si>
  <si>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</si>
  <si>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</si>
  <si>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</si>
  <si>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</si>
  <si>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</si>
  <si>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</si>
  <si>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</si>
  <si>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</si>
  <si>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</si>
  <si>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</si>
  <si>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</si>
  <si>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</si>
  <si>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</si>
  <si>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</si>
  <si>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</si>
  <si>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</si>
  <si>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</si>
  <si>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</si>
  <si>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</si>
  <si>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</si>
  <si>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</si>
  <si>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</si>
  <si>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</si>
  <si>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</si>
  <si>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</si>
  <si>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</si>
  <si>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</si>
  <si>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</si>
  <si>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</si>
  <si>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</si>
  <si>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</si>
  <si>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</si>
  <si>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</si>
  <si>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</si>
  <si>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</si>
  <si>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</si>
  <si>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</si>
  <si>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</si>
  <si>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</si>
  <si>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</si>
  <si>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</si>
  <si>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</si>
  <si>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</si>
  <si>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</si>
  <si>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</si>
  <si>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</si>
  <si>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</si>
  <si>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</si>
  <si>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</si>
  <si>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</si>
  <si>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</si>
  <si>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</si>
  <si>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</si>
  <si>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</si>
  <si>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</si>
  <si>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</si>
  <si>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</si>
  <si>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</si>
  <si>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</si>
  <si>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</si>
  <si>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</si>
  <si>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</si>
  <si>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</si>
  <si>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</si>
  <si>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</si>
  <si>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</si>
  <si>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</si>
  <si>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</si>
  <si>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</si>
  <si>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</si>
  <si>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</si>
  <si>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</si>
  <si>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</si>
  <si>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</si>
  <si>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</si>
  <si>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</si>
  <si>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</si>
  <si>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</si>
  <si>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</si>
  <si>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</si>
  <si>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</si>
  <si>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</si>
  <si>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</si>
  <si>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</si>
  <si>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</si>
  <si>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</si>
  <si>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</si>
  <si>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</si>
  <si>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</si>
  <si>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</si>
  <si>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</si>
  <si>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</si>
  <si>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</si>
  <si>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</si>
  <si>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</si>
  <si>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</si>
  <si>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</si>
  <si>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</si>
  <si>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</si>
  <si>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</si>
  <si>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</si>
  <si>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</si>
  <si>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</si>
  <si>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</si>
  <si>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</si>
  <si>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</si>
  <si>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</si>
  <si>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</si>
  <si>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</si>
  <si>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</si>
  <si>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</si>
  <si>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</si>
  <si>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</si>
  <si>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</si>
  <si>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</si>
  <si>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</si>
  <si>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</si>
  <si>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</si>
  <si>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</si>
  <si>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</si>
  <si>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</si>
  <si>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</si>
  <si>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</si>
  <si>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</si>
  <si>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</si>
  <si>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</si>
  <si>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</si>
  <si>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</si>
  <si>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</si>
  <si>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</si>
  <si>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</si>
  <si>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</si>
  <si>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</si>
  <si>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</si>
  <si>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</si>
  <si>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</si>
  <si>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</si>
  <si>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</si>
  <si>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</si>
  <si>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</si>
  <si>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</si>
  <si>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</si>
  <si>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</si>
  <si>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</si>
  <si>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</si>
  <si>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</si>
  <si>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</si>
  <si>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</si>
  <si>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</si>
  <si>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</si>
  <si>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</si>
  <si>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</si>
  <si>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</si>
  <si>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</si>
  <si>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</si>
  <si>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</si>
  <si>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</si>
  <si>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</si>
  <si>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</si>
  <si>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</si>
  <si>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</si>
  <si>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</si>
  <si>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</si>
  <si>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</si>
  <si>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</si>
  <si>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</si>
  <si>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</si>
  <si>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</si>
  <si>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</si>
  <si>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</si>
  <si>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</si>
  <si>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</si>
  <si>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</si>
  <si>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</si>
  <si>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</si>
  <si>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</si>
  <si>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</si>
  <si>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</si>
  <si>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</si>
  <si>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</si>
  <si>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</si>
  <si>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</si>
  <si>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</si>
  <si>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</si>
  <si>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</si>
  <si>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</si>
  <si>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</si>
  <si>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</si>
  <si>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</si>
  <si>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</si>
  <si>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</si>
  <si>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</si>
  <si>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</si>
  <si>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</si>
  <si>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</si>
  <si>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</si>
  <si>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</si>
  <si>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</si>
  <si>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</si>
  <si>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</si>
  <si>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</si>
  <si>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</si>
  <si>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</si>
  <si>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</si>
  <si>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</si>
  <si>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</si>
  <si>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</si>
  <si>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</si>
  <si>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</si>
  <si>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</si>
  <si>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</si>
  <si>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</si>
  <si>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</si>
  <si>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</si>
  <si>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</si>
  <si>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</si>
  <si>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</si>
  <si>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</si>
  <si>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</si>
  <si>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</si>
  <si>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</si>
  <si>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</si>
  <si>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</si>
  <si>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</si>
  <si>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</si>
  <si>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</si>
  <si>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</si>
  <si>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</si>
  <si>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</si>
  <si>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</si>
  <si>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</si>
  <si>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</si>
  <si>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</si>
  <si>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</si>
  <si>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</si>
  <si>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</si>
  <si>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</si>
  <si>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</si>
  <si>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</si>
  <si>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</si>
  <si>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</si>
  <si>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</si>
  <si>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</si>
  <si>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</si>
  <si>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</si>
  <si>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</si>
  <si>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</si>
  <si>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</si>
  <si>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</si>
  <si>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</si>
  <si>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</si>
  <si>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</si>
  <si>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</si>
  <si>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</si>
  <si>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</si>
  <si>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</si>
  <si>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</si>
  <si>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</si>
  <si>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</si>
  <si>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</si>
  <si>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</si>
  <si>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</si>
  <si>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</si>
  <si>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</si>
  <si>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</si>
  <si>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</si>
  <si>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</si>
  <si>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</si>
  <si>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</si>
  <si>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</si>
  <si>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</si>
  <si>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</si>
  <si>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</si>
  <si>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</si>
  <si>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</si>
  <si>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</si>
  <si>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</si>
  <si>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</si>
  <si>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</si>
  <si>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</si>
  <si>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</si>
  <si>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</si>
  <si>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</si>
  <si>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</si>
  <si>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</si>
  <si>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</si>
  <si>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</si>
  <si>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</si>
  <si>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</si>
  <si>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</si>
  <si>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</si>
  <si>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</si>
  <si>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</si>
  <si>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</si>
  <si>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</si>
  <si>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</si>
  <si>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</si>
  <si>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</si>
  <si>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</si>
  <si>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</si>
  <si>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</si>
  <si>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</si>
  <si>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</si>
  <si>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</si>
  <si>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</si>
  <si>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</si>
  <si>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</si>
  <si>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</si>
  <si>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</si>
  <si>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</si>
  <si>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</si>
  <si>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</si>
  <si>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</si>
  <si>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</si>
  <si>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</si>
  <si>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</si>
  <si>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</si>
  <si>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</si>
  <si>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</si>
  <si>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</si>
  <si>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</si>
  <si>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</si>
  <si>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</si>
  <si>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</si>
  <si>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</si>
  <si>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</si>
  <si>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</si>
  <si>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</si>
  <si>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</si>
  <si>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</si>
  <si>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</si>
  <si>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</si>
  <si>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</si>
  <si>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</si>
  <si>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</si>
  <si>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</si>
  <si>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</si>
  <si>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</si>
  <si>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</si>
  <si>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</si>
  <si>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</si>
  <si>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</si>
  <si>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</si>
  <si>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</si>
  <si>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</si>
  <si>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</si>
  <si>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</si>
  <si>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</si>
  <si>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</si>
  <si>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</si>
  <si>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</si>
  <si>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</si>
  <si>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</si>
  <si>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</si>
  <si>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</si>
  <si>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</si>
  <si>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</si>
  <si>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</si>
  <si>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</si>
  <si>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</si>
  <si>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</si>
  <si>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</si>
  <si>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</si>
  <si>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</si>
  <si>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</si>
  <si>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</si>
  <si>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</si>
  <si>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</si>
  <si>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</si>
  <si>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</si>
  <si>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</si>
  <si>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</si>
  <si>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</si>
  <si>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</si>
  <si>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</si>
  <si>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</si>
  <si>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</si>
  <si>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</si>
  <si>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</si>
  <si>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</si>
  <si>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</si>
  <si>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</si>
  <si>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</si>
  <si>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</si>
  <si>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</si>
  <si>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</si>
  <si>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</si>
  <si>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</si>
  <si>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</si>
  <si>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</si>
  <si>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</si>
  <si>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</si>
  <si>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</si>
  <si>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</si>
  <si>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</si>
  <si>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</si>
  <si>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</si>
  <si>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</si>
  <si>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</si>
  <si>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</si>
  <si>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</si>
  <si>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</si>
  <si>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</si>
  <si>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</si>
  <si>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</si>
  <si>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</si>
  <si>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</si>
  <si>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</si>
  <si>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</si>
  <si>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</si>
  <si>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</si>
  <si>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</si>
  <si>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</si>
  <si>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</si>
  <si>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</si>
  <si>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</si>
  <si>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</si>
  <si>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</si>
  <si>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</si>
  <si>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</si>
  <si>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</si>
  <si>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</si>
  <si>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</si>
  <si>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</si>
  <si>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</si>
  <si>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</si>
  <si>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</si>
  <si>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</si>
  <si>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</si>
  <si>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</si>
  <si>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</si>
  <si>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</si>
  <si>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</si>
  <si>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</si>
  <si>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</si>
  <si>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</si>
  <si>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</si>
  <si>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</si>
  <si>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</si>
  <si>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</si>
  <si>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</si>
  <si>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</si>
  <si>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</si>
  <si>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</si>
  <si>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</si>
  <si>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</si>
  <si>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</si>
  <si>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</si>
  <si>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</si>
  <si>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</si>
  <si>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</si>
  <si>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</si>
  <si>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</si>
  <si>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</si>
  <si>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</si>
  <si>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</si>
  <si>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</si>
  <si>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</si>
  <si>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</si>
  <si>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</si>
  <si>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</si>
  <si>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</si>
  <si>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</si>
  <si>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</si>
  <si>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</si>
  <si>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</si>
  <si>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</si>
  <si>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</si>
  <si>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</si>
  <si>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</si>
  <si>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</si>
  <si>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</si>
  <si>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</si>
  <si>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</si>
  <si>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</si>
  <si>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</si>
  <si>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</si>
  <si>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</si>
  <si>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</si>
  <si>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</si>
  <si>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</si>
  <si>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</si>
  <si>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</si>
  <si>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</si>
  <si>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</si>
  <si>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</si>
  <si>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</si>
  <si>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</si>
  <si>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</si>
  <si>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</si>
  <si>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</si>
  <si>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</si>
  <si>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</si>
  <si>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</si>
  <si>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</si>
  <si>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</si>
  <si>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</si>
  <si>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</si>
  <si>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</si>
  <si>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</si>
  <si>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</si>
  <si>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</si>
  <si>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</si>
  <si>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</si>
  <si>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</si>
  <si>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</si>
  <si>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</si>
  <si>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</si>
  <si>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</si>
  <si>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</si>
  <si>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</si>
  <si>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</si>
  <si>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</si>
  <si>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</si>
  <si>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</si>
  <si>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</si>
  <si>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</si>
  <si>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</si>
  <si>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</si>
  <si>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</si>
  <si>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</si>
  <si>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</si>
  <si>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</si>
  <si>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</si>
  <si>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</si>
  <si>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</si>
  <si>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</si>
  <si>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</si>
  <si>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</si>
  <si>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</si>
  <si>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</si>
  <si>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</si>
  <si>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</si>
  <si>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</si>
  <si>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</si>
  <si>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</si>
  <si>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</si>
  <si>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</si>
  <si>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</si>
  <si>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</si>
  <si>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</si>
  <si>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</si>
  <si>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</si>
  <si>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</si>
  <si>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</si>
  <si>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</si>
  <si>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</si>
  <si>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</si>
  <si>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</si>
  <si>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</si>
  <si>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</si>
  <si>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</si>
  <si>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</si>
  <si>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</si>
  <si>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</si>
  <si>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</si>
  <si>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</si>
  <si>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</si>
  <si>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</si>
  <si>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</si>
  <si>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</si>
  <si>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</si>
  <si>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</si>
  <si>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</si>
  <si>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</si>
  <si>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</si>
  <si>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</si>
  <si>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</si>
  <si>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</si>
  <si>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</si>
  <si>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</si>
  <si>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</si>
  <si>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</si>
  <si>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</si>
  <si>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</si>
  <si>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</si>
  <si>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</si>
  <si>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</si>
  <si>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</si>
  <si>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</si>
  <si>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</si>
  <si>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</si>
  <si>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</si>
  <si>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</si>
  <si>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</si>
  <si>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</si>
  <si>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</si>
  <si>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</si>
  <si>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</si>
  <si>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</si>
  <si>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</si>
  <si>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</si>
  <si>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</si>
  <si>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</si>
  <si>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</si>
  <si>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</si>
  <si>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</si>
  <si>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</si>
  <si>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</si>
  <si>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</si>
  <si>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</si>
  <si>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</si>
  <si>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</si>
  <si>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</si>
  <si>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</si>
  <si>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</si>
  <si>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</si>
  <si>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</si>
  <si>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</si>
  <si>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</si>
  <si>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</si>
  <si>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</si>
  <si>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</si>
  <si>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</si>
  <si>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</si>
  <si>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</si>
  <si>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</si>
  <si>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</si>
  <si>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</si>
  <si>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</si>
  <si>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</si>
  <si>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</si>
  <si>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</si>
  <si>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</si>
  <si>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</si>
  <si>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</si>
  <si>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</si>
  <si>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</si>
  <si>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</si>
  <si>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</si>
  <si>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</si>
  <si>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</si>
  <si>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</si>
  <si>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</si>
  <si>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</si>
  <si>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</si>
  <si>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</si>
  <si>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</si>
  <si>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</si>
  <si>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</si>
  <si>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</si>
  <si>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</si>
  <si>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</si>
  <si>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</si>
  <si>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</si>
  <si>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</si>
  <si>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</si>
  <si>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</si>
  <si>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</si>
  <si>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</si>
  <si>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</si>
  <si>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</si>
  <si>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</si>
  <si>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</si>
  <si>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</si>
  <si>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</si>
  <si>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</si>
  <si>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</si>
  <si>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</si>
  <si>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</si>
  <si>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</si>
  <si>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</si>
  <si>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</si>
  <si>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</si>
  <si>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</si>
  <si>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</si>
  <si>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</si>
  <si>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</si>
  <si>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</si>
  <si>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</si>
  <si>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</si>
  <si>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</si>
  <si>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</si>
  <si>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</si>
  <si>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</si>
  <si>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</si>
  <si>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</si>
  <si>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</si>
  <si>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</si>
  <si>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</si>
  <si>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</si>
  <si>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</si>
  <si>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</si>
  <si>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</si>
  <si>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</si>
  <si>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</si>
  <si>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</si>
  <si>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</si>
  <si>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</si>
  <si>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</si>
  <si>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</si>
  <si>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</si>
  <si>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</si>
  <si>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</si>
  <si>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</si>
  <si>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</si>
  <si>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</si>
  <si>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</si>
  <si>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</si>
  <si>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</si>
  <si>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</si>
  <si>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</si>
  <si>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</si>
  <si>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</si>
  <si>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</si>
  <si>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</si>
  <si>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</si>
  <si>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</si>
  <si>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</si>
  <si>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</si>
  <si>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</si>
  <si>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</si>
  <si>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</si>
  <si>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</si>
  <si>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</si>
  <si>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</si>
  <si>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</si>
  <si>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</si>
  <si>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</si>
  <si>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</si>
  <si>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</si>
  <si>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</si>
  <si>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</si>
  <si>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</si>
  <si>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</si>
  <si>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</si>
  <si>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</si>
  <si>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</si>
  <si>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</si>
  <si>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</si>
  <si>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</si>
  <si>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</si>
  <si>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</si>
  <si>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</si>
  <si>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</si>
  <si>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</si>
  <si>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</si>
  <si>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</si>
  <si>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</si>
  <si>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</si>
  <si>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</si>
  <si>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</si>
  <si>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</si>
  <si>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</si>
  <si>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</si>
  <si>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</si>
  <si>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</si>
  <si>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</si>
  <si>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</si>
  <si>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</si>
  <si>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</si>
  <si>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</si>
  <si>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</si>
  <si>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</si>
  <si>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</si>
  <si>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</si>
  <si>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</si>
  <si>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</si>
  <si>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</si>
  <si>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</si>
  <si>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</si>
  <si>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</si>
  <si>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</si>
  <si>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</si>
  <si>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</si>
  <si>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</si>
  <si>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</si>
  <si>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</si>
  <si>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</si>
  <si>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</si>
  <si>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</si>
  <si>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</si>
  <si>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</si>
  <si>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</si>
  <si>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</si>
  <si>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</si>
  <si>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</si>
  <si>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</si>
  <si>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</si>
  <si>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</si>
  <si>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</si>
  <si>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</si>
  <si>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</si>
  <si>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</si>
  <si>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</si>
  <si>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</si>
  <si>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</si>
  <si>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</si>
  <si>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</si>
  <si>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</si>
  <si>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</si>
  <si>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</si>
  <si>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</si>
  <si>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</si>
  <si>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</si>
  <si>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</si>
  <si>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</si>
  <si>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</si>
  <si>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</si>
  <si>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</si>
  <si>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</si>
  <si>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</si>
  <si>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</si>
  <si>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</si>
  <si>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</si>
  <si>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</si>
  <si>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</si>
  <si>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</si>
  <si>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</si>
  <si>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</si>
  <si>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</si>
  <si>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</si>
  <si>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</si>
  <si>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</si>
  <si>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</si>
  <si>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</si>
  <si>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</si>
  <si>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</si>
  <si>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</si>
  <si>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</si>
  <si>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</si>
  <si>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</si>
  <si>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</si>
  <si>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</si>
  <si>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</si>
  <si>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</si>
  <si>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</si>
  <si>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</si>
  <si>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</si>
  <si>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</si>
  <si>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</si>
  <si>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</si>
  <si>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</si>
  <si>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</si>
  <si>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</si>
  <si>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</si>
  <si>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</si>
  <si>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</si>
  <si>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</si>
  <si>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</si>
  <si>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</si>
  <si>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</si>
  <si>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</si>
  <si>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</si>
  <si>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</si>
  <si>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</si>
  <si>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</si>
  <si>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</si>
  <si>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</si>
  <si>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</si>
  <si>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</si>
  <si>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</si>
  <si>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</si>
  <si>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</si>
  <si>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</si>
  <si>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</si>
  <si>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</si>
  <si>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</si>
  <si>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</si>
  <si>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</si>
  <si>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</si>
  <si>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</si>
  <si>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</si>
  <si>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</si>
  <si>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</si>
  <si>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</si>
  <si>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</si>
  <si>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</si>
  <si>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</si>
  <si>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</si>
  <si>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</si>
  <si>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</si>
  <si>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</si>
  <si>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</si>
  <si>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</si>
  <si>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</si>
  <si>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</si>
  <si>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</si>
  <si>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</si>
  <si>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</si>
  <si>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</si>
  <si>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</si>
  <si>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</si>
  <si>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</si>
  <si>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</si>
  <si>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</si>
  <si>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</si>
  <si>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</si>
  <si>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</si>
  <si>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</si>
  <si>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</si>
  <si>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</si>
  <si>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</si>
  <si>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</si>
  <si>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</si>
  <si>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</si>
  <si>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</si>
  <si>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</si>
  <si>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</si>
  <si>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</si>
  <si>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</si>
  <si>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</si>
  <si>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</si>
  <si>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</si>
  <si>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</si>
  <si>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</si>
  <si>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</si>
  <si>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</si>
  <si>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</si>
  <si>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</si>
  <si>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</si>
  <si>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</si>
  <si>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</si>
  <si>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</si>
  <si>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</si>
  <si>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</si>
  <si>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</si>
  <si>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</si>
  <si>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</si>
  <si>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</si>
  <si>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</si>
  <si>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</si>
  <si>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</si>
  <si>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</si>
  <si>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</si>
  <si>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</si>
  <si>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</si>
  <si>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</si>
  <si>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</si>
  <si>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</si>
  <si>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</si>
  <si>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</si>
  <si>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</si>
  <si>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</si>
  <si>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</si>
  <si>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</si>
  <si>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</si>
  <si>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</si>
  <si>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</si>
  <si>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</si>
  <si>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</si>
  <si>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</si>
  <si>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</si>
  <si>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</si>
  <si>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</si>
  <si>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</si>
  <si>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</si>
  <si>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</si>
  <si>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</si>
  <si>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</si>
  <si>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</si>
  <si>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</si>
  <si>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</si>
  <si>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</si>
  <si>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</si>
  <si>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</si>
  <si>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</si>
  <si>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</si>
  <si>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</si>
  <si>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</si>
  <si>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</si>
  <si>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</si>
  <si>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</si>
  <si>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</si>
  <si>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</si>
  <si>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</si>
  <si>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</si>
  <si>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</si>
  <si>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</si>
  <si>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</si>
  <si>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</si>
  <si>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</si>
  <si>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</si>
  <si>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</si>
  <si>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</si>
  <si>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</si>
  <si>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</si>
  <si>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</si>
  <si>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</si>
  <si>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</si>
  <si>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</si>
  <si>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</si>
  <si>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</si>
  <si>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</si>
  <si>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</si>
  <si>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</si>
  <si>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</si>
  <si>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</si>
  <si>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</si>
  <si>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</si>
  <si>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</si>
  <si>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</si>
  <si>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</si>
  <si>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</si>
  <si>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</si>
  <si>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</si>
  <si>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</si>
  <si>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</si>
  <si>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</si>
  <si>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</si>
  <si>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</si>
  <si>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</si>
  <si>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</si>
  <si>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</si>
  <si>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</si>
  <si>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</si>
  <si>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</si>
  <si>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</si>
  <si>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</si>
  <si>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</si>
  <si>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</si>
  <si>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</si>
  <si>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</si>
  <si>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</si>
  <si>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</si>
  <si>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</si>
  <si>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</si>
  <si>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</si>
  <si>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</si>
  <si>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</si>
  <si>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</si>
  <si>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</si>
  <si>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</si>
  <si>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</si>
  <si>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</si>
  <si>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</si>
  <si>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</si>
  <si>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</si>
  <si>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</si>
  <si>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</si>
  <si>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</si>
  <si>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</si>
  <si>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</si>
  <si>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</si>
  <si>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</si>
  <si>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</si>
  <si>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</si>
  <si>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</si>
  <si>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</si>
  <si>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</si>
  <si>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</si>
  <si>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</si>
  <si>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</si>
  <si>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</si>
  <si>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</si>
  <si>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</si>
  <si>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</si>
  <si>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</si>
  <si>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</si>
  <si>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</si>
  <si>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</si>
  <si>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</si>
  <si>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</si>
  <si>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</si>
  <si>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</si>
  <si>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</si>
  <si>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</si>
  <si>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</si>
  <si>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</si>
  <si>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</si>
  <si>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</si>
  <si>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</si>
  <si>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</si>
  <si>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</si>
  <si>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</si>
  <si>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</si>
  <si>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</si>
  <si>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</si>
  <si>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</si>
  <si>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</si>
  <si>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</si>
  <si>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</si>
  <si>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</si>
  <si>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</si>
  <si>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</si>
  <si>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</si>
  <si>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</si>
  <si>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</si>
  <si>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</si>
  <si>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</si>
  <si>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</si>
  <si>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</si>
  <si>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</si>
  <si>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</si>
  <si>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</si>
  <si>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</si>
  <si>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</si>
  <si>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</si>
  <si>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</si>
  <si>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</si>
  <si>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</si>
  <si>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</si>
  <si>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</si>
  <si>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</si>
  <si>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</si>
  <si>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</si>
  <si>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</si>
  <si>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</si>
  <si>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</si>
  <si>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</si>
  <si>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</si>
  <si>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</si>
  <si>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</si>
  <si>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</si>
  <si>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</si>
  <si>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</si>
  <si>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</si>
  <si>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</si>
  <si>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</si>
  <si>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</si>
  <si>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</si>
  <si>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</si>
  <si>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</si>
  <si>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</si>
  <si>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</si>
  <si>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</si>
  <si>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</si>
  <si>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</si>
  <si>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</si>
  <si>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</si>
  <si>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</si>
  <si>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</si>
  <si>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</si>
  <si>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</si>
  <si>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</si>
  <si>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</si>
  <si>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</si>
  <si>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</si>
  <si>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</si>
  <si>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</si>
  <si>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</si>
  <si>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</si>
  <si>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</si>
  <si>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</si>
  <si>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</si>
  <si>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</si>
  <si>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</si>
  <si>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</si>
  <si>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</si>
  <si>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</si>
  <si>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</si>
  <si>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</si>
  <si>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</si>
  <si>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</si>
  <si>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</si>
  <si>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</si>
  <si>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</si>
  <si>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</si>
  <si>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</si>
  <si>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</si>
  <si>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</si>
  <si>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</si>
  <si>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</si>
  <si>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</si>
  <si>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</si>
  <si>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</si>
  <si>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</si>
  <si>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</si>
  <si>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</si>
  <si>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</si>
  <si>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</si>
  <si>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</si>
  <si>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</si>
  <si>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</si>
  <si>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</si>
  <si>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</si>
  <si>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</si>
  <si>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</si>
  <si>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</si>
  <si>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</si>
  <si>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</si>
  <si>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</si>
  <si>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</si>
  <si>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</si>
  <si>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</si>
  <si>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</si>
  <si>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</si>
  <si>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</si>
  <si>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</si>
  <si>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</si>
  <si>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</si>
  <si>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</si>
  <si>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</si>
  <si>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</si>
  <si>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</si>
  <si>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</si>
  <si>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</si>
  <si>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</si>
  <si>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</si>
  <si>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</si>
  <si>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</si>
  <si>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</si>
  <si>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</si>
  <si>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</si>
  <si>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</si>
  <si>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</si>
  <si>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</si>
  <si>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</si>
  <si>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</si>
  <si>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</si>
  <si>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</si>
  <si>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</si>
  <si>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</si>
  <si>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</si>
  <si>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</si>
  <si>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</si>
  <si>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</si>
  <si>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</si>
  <si>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</si>
  <si>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</si>
  <si>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</si>
  <si>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</si>
  <si>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</si>
  <si>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</si>
  <si>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</si>
  <si>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</si>
  <si>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</si>
  <si>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</si>
  <si>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</si>
  <si>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</si>
  <si>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</si>
  <si>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</si>
  <si>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</si>
  <si>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</si>
  <si>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</si>
  <si>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</si>
  <si>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</si>
  <si>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</si>
  <si>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</si>
  <si>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</si>
  <si>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</si>
  <si>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</si>
  <si>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</si>
  <si>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</si>
  <si>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</si>
  <si>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</si>
  <si>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</si>
  <si>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</si>
  <si>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</si>
  <si>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</si>
  <si>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</si>
  <si>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</si>
  <si>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</si>
  <si>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</si>
  <si>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</si>
  <si>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</si>
  <si>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</si>
  <si>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</si>
  <si>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</si>
  <si>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</si>
  <si>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</si>
  <si>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</si>
  <si>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</si>
  <si>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</si>
  <si>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</si>
  <si>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</si>
  <si>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</si>
  <si>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</si>
  <si>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</si>
  <si>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</si>
  <si>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</si>
  <si>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</si>
  <si>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</si>
  <si>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</si>
  <si>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</si>
  <si>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</si>
  <si>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</si>
  <si>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</si>
  <si>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</si>
  <si>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</si>
  <si>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</si>
  <si>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</si>
  <si>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</si>
  <si>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</si>
  <si>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</si>
  <si>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</si>
  <si>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</si>
  <si>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</si>
  <si>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</si>
  <si>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</si>
  <si>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</si>
  <si>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</si>
  <si>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</si>
  <si>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</si>
  <si>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</si>
  <si>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</si>
  <si>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</si>
  <si>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</si>
  <si>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</si>
  <si>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</si>
  <si>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</si>
  <si>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</si>
  <si>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</si>
  <si>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</si>
  <si>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</si>
  <si>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</si>
  <si>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</si>
  <si>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</si>
  <si>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</si>
  <si>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</si>
  <si>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</si>
  <si>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</si>
  <si>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</si>
  <si>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</si>
  <si>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</si>
  <si>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</si>
  <si>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</si>
  <si>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</si>
  <si>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</si>
  <si>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</si>
  <si>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</si>
  <si>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</si>
  <si>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</si>
  <si>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</si>
  <si>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</si>
  <si>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</si>
  <si>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</si>
  <si>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</si>
  <si>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</si>
  <si>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</si>
  <si>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</si>
  <si>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</si>
  <si>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</si>
  <si>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</si>
  <si>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</si>
  <si>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</si>
  <si>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</si>
  <si>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</si>
  <si>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</si>
  <si>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</si>
  <si>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</si>
  <si>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</si>
  <si>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</si>
  <si>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</si>
  <si>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</si>
  <si>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</si>
  <si>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</si>
  <si>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</si>
  <si>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</si>
  <si>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</si>
  <si>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</si>
  <si>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</si>
  <si>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</si>
  <si>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</si>
  <si>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</si>
  <si>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</si>
  <si>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</si>
  <si>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</si>
  <si>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</si>
  <si>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</si>
  <si>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</si>
  <si>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</si>
  <si>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</si>
  <si>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</si>
  <si>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</si>
  <si>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</si>
  <si>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</si>
  <si>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</si>
  <si>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</si>
  <si>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</si>
  <si>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</si>
  <si>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</si>
  <si>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</si>
  <si>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</si>
  <si>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</si>
  <si>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</si>
  <si>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</si>
  <si>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</si>
  <si>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</si>
  <si>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</si>
  <si>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</si>
  <si>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</si>
  <si>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</si>
  <si>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</si>
  <si>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</si>
  <si>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</si>
  <si>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</si>
  <si>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</si>
  <si>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</si>
  <si>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</si>
  <si>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</si>
  <si>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</si>
  <si>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</si>
  <si>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</si>
  <si>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</si>
  <si>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</si>
  <si>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</si>
  <si>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</si>
  <si>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</si>
  <si>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</si>
  <si>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</si>
  <si>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</si>
  <si>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</si>
  <si>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</si>
  <si>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</si>
  <si>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</si>
  <si>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</si>
  <si>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</si>
  <si>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</si>
  <si>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</si>
  <si>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</si>
  <si>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</si>
  <si>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</si>
  <si>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</si>
  <si>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</si>
  <si>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</si>
  <si>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</si>
  <si>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</si>
  <si>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</si>
  <si>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</si>
  <si>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</si>
  <si>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</si>
  <si>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</si>
  <si>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</si>
  <si>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</si>
  <si>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</si>
  <si>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</si>
  <si>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</si>
  <si>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</si>
  <si>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</si>
  <si>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</si>
  <si>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</si>
  <si>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</si>
  <si>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</si>
  <si>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</si>
  <si>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</si>
  <si>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</si>
  <si>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</si>
  <si>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</si>
  <si>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</si>
  <si>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</si>
  <si>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</si>
  <si>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</si>
  <si>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</si>
  <si>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</si>
  <si>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</si>
  <si>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</si>
  <si>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</si>
  <si>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</si>
  <si>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</si>
  <si>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</si>
  <si>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</si>
  <si>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</si>
  <si>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</si>
  <si>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</si>
  <si>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</si>
  <si>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</si>
  <si>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</si>
  <si>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</si>
  <si>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</si>
  <si>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</si>
  <si>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</si>
  <si>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</si>
  <si>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</si>
  <si>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</si>
  <si>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</si>
  <si>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</si>
  <si>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</si>
  <si>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</si>
  <si>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</si>
  <si>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</si>
  <si>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</si>
  <si>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</si>
  <si>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</si>
  <si>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</si>
  <si>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</si>
  <si>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</si>
  <si>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</si>
  <si>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</si>
  <si>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</si>
  <si>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</si>
  <si>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</si>
  <si>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</si>
  <si>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</si>
  <si>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</si>
  <si>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</si>
  <si>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</si>
  <si>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</si>
  <si>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</si>
  <si>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</si>
  <si>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</si>
  <si>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</si>
  <si>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</si>
  <si>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</si>
  <si>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</si>
  <si>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</si>
  <si>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</si>
  <si>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</si>
  <si>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</si>
  <si>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</si>
  <si>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</si>
  <si>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</si>
  <si>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</si>
  <si>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</si>
  <si>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</si>
  <si>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</si>
  <si>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</si>
  <si>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</si>
  <si>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</si>
  <si>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</si>
  <si>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</si>
  <si>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</si>
  <si>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</si>
  <si>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</si>
  <si>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</si>
  <si>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</si>
  <si>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</si>
  <si>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</si>
  <si>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</si>
  <si>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</si>
  <si>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</si>
  <si>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</si>
  <si>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</si>
  <si>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</si>
  <si>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</si>
  <si>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</si>
  <si>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</si>
  <si>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</si>
  <si>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</si>
  <si>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</si>
  <si>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</si>
  <si>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</si>
  <si>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</si>
  <si>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</si>
  <si>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</si>
  <si>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</si>
  <si>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</si>
  <si>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</si>
  <si>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</si>
  <si>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</si>
  <si>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</si>
  <si>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</si>
  <si>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</si>
  <si>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</si>
  <si>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</si>
  <si>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</si>
  <si>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</si>
  <si>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</si>
  <si>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</si>
  <si>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</si>
  <si>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</si>
  <si>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</si>
  <si>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</si>
  <si>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</si>
  <si>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</si>
  <si>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</si>
  <si>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</si>
  <si>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</si>
  <si>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</si>
  <si>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</si>
  <si>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</si>
  <si>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</si>
  <si>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</si>
  <si>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</si>
  <si>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</si>
  <si>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</si>
  <si>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</si>
  <si>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</si>
  <si>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</si>
  <si>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</si>
  <si>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</si>
  <si>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</si>
  <si>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</si>
  <si>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</si>
  <si>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</si>
  <si>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</si>
  <si>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</si>
  <si>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</si>
  <si>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</si>
  <si>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</si>
  <si>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</si>
  <si>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</si>
  <si>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</si>
  <si>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</si>
  <si>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</si>
  <si>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</si>
  <si>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</si>
  <si>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</si>
  <si>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</si>
  <si>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</si>
  <si>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</si>
  <si>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</si>
  <si>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</si>
  <si>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</si>
  <si>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</si>
  <si>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</si>
  <si>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</si>
  <si>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</si>
  <si>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</si>
  <si>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</si>
  <si>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</si>
  <si>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</si>
  <si>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</si>
  <si>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</si>
  <si>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</si>
  <si>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</si>
  <si>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</si>
  <si>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</si>
  <si>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</si>
  <si>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</si>
  <si>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</si>
  <si>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</si>
  <si>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</si>
  <si>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</si>
  <si>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</si>
  <si>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</si>
  <si>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</si>
  <si>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</si>
  <si>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</si>
  <si>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</si>
  <si>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</si>
  <si>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</si>
  <si>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</si>
  <si>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</si>
  <si>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</si>
  <si>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</si>
  <si>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</si>
  <si>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</si>
  <si>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</si>
  <si>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</si>
  <si>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</si>
  <si>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</si>
  <si>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</si>
  <si>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</si>
  <si>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</si>
  <si>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</si>
  <si>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</si>
  <si>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</si>
  <si>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</si>
  <si>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</si>
  <si>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</si>
  <si>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</si>
  <si>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</si>
  <si>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</si>
  <si>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</si>
  <si>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</si>
  <si>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</si>
  <si>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</si>
  <si>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</si>
  <si>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</si>
  <si>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</si>
  <si>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</si>
  <si>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</si>
  <si>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</si>
  <si>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</si>
  <si>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</si>
  <si>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</si>
  <si>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</si>
  <si>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</si>
  <si>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</si>
  <si>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</si>
  <si>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</si>
  <si>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</si>
  <si>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</si>
  <si>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</si>
  <si>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</si>
  <si>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</si>
  <si>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</si>
  <si>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</si>
  <si>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</si>
  <si>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</si>
  <si>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</si>
  <si>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</si>
  <si>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</si>
  <si>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</si>
  <si>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</si>
  <si>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</si>
  <si>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</si>
  <si>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</si>
  <si>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</si>
  <si>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</si>
  <si>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</si>
  <si>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</si>
  <si>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</si>
  <si>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</si>
  <si>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</si>
  <si>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</si>
  <si>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</si>
  <si>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</si>
  <si>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</si>
  <si>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</si>
  <si>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</si>
  <si>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</si>
  <si>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</si>
  <si>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</si>
  <si>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</si>
  <si>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</si>
  <si>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</si>
  <si>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</si>
  <si>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</si>
  <si>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</si>
  <si>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</si>
  <si>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</si>
  <si>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</si>
  <si>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</si>
  <si>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</si>
  <si>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</si>
  <si>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</si>
  <si>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</si>
  <si>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</si>
  <si>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</si>
  <si>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</si>
  <si>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</si>
  <si>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</si>
  <si>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</si>
  <si>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</si>
  <si>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</si>
  <si>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</si>
  <si>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</si>
  <si>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</si>
  <si>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</si>
  <si>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</si>
  <si>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</si>
  <si>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</si>
  <si>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</si>
  <si>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</si>
  <si>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</si>
  <si>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</si>
  <si>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</si>
  <si>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</si>
  <si>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</si>
  <si>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</si>
  <si>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</si>
  <si>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</si>
  <si>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</si>
  <si>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</si>
  <si>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</si>
  <si>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</si>
  <si>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</si>
  <si>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</si>
  <si>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</si>
  <si>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BRUMALL MFG</t>
  </si>
  <si>
    <t>7850 DIVISION DRIVE</t>
  </si>
  <si>
    <t>ROD BRUMBERG</t>
  </si>
  <si>
    <t>ROD.BRUMBERG@BRUMALL.COM</t>
  </si>
  <si>
    <t>440-974-2622</t>
  </si>
  <si>
    <t>PRESIDENT</t>
  </si>
  <si>
    <t>CFSI</t>
  </si>
  <si>
    <t>PT Timah (Persero) Tbk Kundur</t>
  </si>
  <si>
    <t/>
  </si>
  <si>
    <t>PT Timah (Persero) Tbk Mentok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</si>
</sst>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BRUMALLSERVER\Users%20Shared%20Folders\RodBrumberg\My%20Documents\COMPLIANCE%20INFO\CMRT_6.22.xlsx" TargetMode="External"/><Relationship Id="rId1" Type="http://schemas.openxmlformats.org/officeDocument/2006/relationships/externalLinkPath" Target="CMRT_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D.BRUMBERG@BRUMA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OD.BRUMBERG@BRUMA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37"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22CA87-9DD5-40FA-9452-BDC9804703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7BFBD43-9B00-4118-BAD5-EA626910D12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8" zoomScalePageLayoutView="70" workbookViewId="0">
      <selection activeCell="F89" sqref="F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45291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489</v>
      </c>
      <c r="E33" s="327"/>
      <c r="F33" s="47"/>
      <c r="G33" s="334"/>
      <c r="H33" s="335"/>
      <c r="I33" s="335"/>
      <c r="J33" s="336"/>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
      </c>
      <c r="E99" s="282" t="str">
        <f>IF(AND(OR($D$26="Yes",$D$26=""),OR($D$32="Yes",$D$32="")),"Greater than 50%","")</f>
        <v/>
      </c>
      <c r="G99" s="282" t="str">
        <f>IF(OR($D$27="Yes",$D$27=""),"No","")</f>
        <v>No</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BB043E-EE73-4B69-92DE-FD13C5262268}"/>
    <hyperlink ref="D20" r:id="rId4" xr:uid="{73A33617-0F2C-428B-A64E-9FF51546547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5" sqref="C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
        <v>1126</v>
      </c>
      <c r="C5" s="186" t="s">
        <v>1029</v>
      </c>
      <c r="D5" s="230"/>
      <c r="E5" s="182" t="s">
        <v>1092</v>
      </c>
      <c r="F5" s="182" t="s">
        <v>772</v>
      </c>
      <c r="G5" s="182" t="s">
        <v>15801</v>
      </c>
      <c r="H5" s="183">
        <v>0</v>
      </c>
      <c r="I5" s="184" t="s">
        <v>1783</v>
      </c>
      <c r="J5" s="184" t="s">
        <v>1674</v>
      </c>
      <c r="K5" s="224"/>
      <c r="L5" s="224"/>
      <c r="M5" s="224"/>
      <c r="N5" s="224"/>
      <c r="O5" s="224"/>
      <c r="P5" s="185"/>
      <c r="Q5" s="225"/>
      <c r="R5" s="182" t="s">
        <v>12430</v>
      </c>
      <c r="S5" s="181" t="str">
        <f t="shared" ref="S5" ca="1" si="0">IF(B5="","",IF(ISERROR(MATCH($E5,CL,0)),"Unknown",INDIRECT("'C'!$A$"&amp;MATCH($E5,CL,0)+1)))</f>
        <v>BR</v>
      </c>
      <c r="T5" s="181" t="str">
        <f ca="1">IF(B5="","",IF(ISERROR(MATCH($J5,[1]SorP!$B$1:$B$6230,0)),"",INDIRECT("'SorP'!$A$"&amp;MATCH($J5,[1]SorP!$B$1:$B$6230,0))))</f>
        <v>BR-SP</v>
      </c>
      <c r="U5" s="201"/>
      <c r="V5" s="226">
        <f>IF(C5="",NA(),IF(OR(C5="Smelter not listed",C5="Smelter not yet identified"),MATCH($B5&amp;$D5,'[1]Smelter Look-up'!$J:$J,0),MATCH($B5&amp;$C5,'[1]Smelter Look-up'!$J:$J,0)))</f>
        <v>465</v>
      </c>
      <c r="X5" s="227">
        <f t="shared" ref="X5:X12" si="1">IF(AND(C5="Smelter not listed",OR(LEN(D5)=0,LEN(E5)=0)),1,0)</f>
        <v>0</v>
      </c>
      <c r="AB5" s="228" t="str">
        <f t="shared" ref="AB5:AB12" si="2">B5&amp;C5</f>
        <v>TinMineração Taboca S.A.</v>
      </c>
    </row>
    <row r="6" spans="1:34" s="227" customFormat="1" ht="19.899999999999999" customHeight="1">
      <c r="A6" s="262" t="s">
        <v>800</v>
      </c>
      <c r="B6" s="182" t="s">
        <v>1126</v>
      </c>
      <c r="C6" s="186" t="s">
        <v>15802</v>
      </c>
      <c r="D6" s="230"/>
      <c r="E6" s="182" t="s">
        <v>1101</v>
      </c>
      <c r="F6" s="182" t="s">
        <v>800</v>
      </c>
      <c r="G6" s="182" t="s">
        <v>15801</v>
      </c>
      <c r="H6" s="183">
        <v>0</v>
      </c>
      <c r="I6" s="184" t="s">
        <v>1792</v>
      </c>
      <c r="J6" s="184" t="s">
        <v>6065</v>
      </c>
      <c r="K6" s="224"/>
      <c r="L6" s="224"/>
      <c r="M6" s="224"/>
      <c r="N6" s="224"/>
      <c r="O6" s="224"/>
      <c r="P6" s="185"/>
      <c r="Q6" s="225"/>
      <c r="R6" s="182" t="s">
        <v>15803</v>
      </c>
      <c r="S6" s="181" t="str">
        <f t="shared" ref="S6:S12" ca="1" si="3">IF(B6="","",IF(ISERROR(MATCH($E6,CL,0)),"Unknown",INDIRECT("'C'!$A$"&amp;MATCH($E6,CL,0)+1)))</f>
        <v>ID</v>
      </c>
      <c r="T6" s="181" t="str">
        <f ca="1">IF(B6="","",IF(ISERROR(MATCH($J6,[1]SorP!$B$1:$B$6230,0)),"",INDIRECT("'SorP'!$A$"&amp;MATCH($J6,[1]SorP!$B$1:$B$6230,0))))</f>
        <v>HU-BE</v>
      </c>
      <c r="U6" s="201"/>
      <c r="V6" s="226" t="e">
        <f>IF(C6="",NA(),IF(OR(C6="Smelter not listed",C6="Smelter not yet identified"),MATCH($B6&amp;$D6,'[1]Smelter Look-up'!$J:$J,0),MATCH($B6&amp;$C6,'[1]Smelter Look-up'!$J:$J,0)))</f>
        <v>#N/A</v>
      </c>
      <c r="X6" s="227">
        <f t="shared" si="1"/>
        <v>0</v>
      </c>
      <c r="AB6" s="228" t="str">
        <f t="shared" si="2"/>
        <v>TinPT Timah (Persero) Tbk Kundur</v>
      </c>
    </row>
    <row r="7" spans="1:34" s="227" customFormat="1" ht="19.899999999999999" customHeight="1">
      <c r="A7" s="262" t="s">
        <v>781</v>
      </c>
      <c r="B7" s="182" t="s">
        <v>1126</v>
      </c>
      <c r="C7" s="186" t="s">
        <v>15804</v>
      </c>
      <c r="D7" s="230"/>
      <c r="E7" s="182" t="s">
        <v>1101</v>
      </c>
      <c r="F7" s="182" t="s">
        <v>781</v>
      </c>
      <c r="G7" s="182" t="s">
        <v>15801</v>
      </c>
      <c r="H7" s="183">
        <v>0</v>
      </c>
      <c r="I7" s="184" t="s">
        <v>1794</v>
      </c>
      <c r="J7" s="184" t="s">
        <v>12852</v>
      </c>
      <c r="K7" s="224"/>
      <c r="L7" s="224"/>
      <c r="M7" s="224"/>
      <c r="N7" s="224"/>
      <c r="O7" s="224"/>
      <c r="P7" s="185"/>
      <c r="Q7" s="225"/>
      <c r="R7" s="182" t="s">
        <v>15803</v>
      </c>
      <c r="S7" s="181" t="str">
        <f t="shared" ca="1" si="3"/>
        <v>ID</v>
      </c>
      <c r="T7" s="181" t="str">
        <f ca="1">IF(B7="","",IF(ISERROR(MATCH($J7,[1]SorP!$B$1:$B$6230,0)),"",INDIRECT("'SorP'!$A$"&amp;MATCH($J7,[1]SorP!$B$1:$B$6230,0))))</f>
        <v>HT-SD</v>
      </c>
      <c r="U7" s="201"/>
      <c r="V7" s="226" t="e">
        <f>IF(C7="",NA(),IF(OR(C7="Smelter not listed",C7="Smelter not yet identified"),MATCH($B7&amp;$D7,'[1]Smelter Look-up'!$J:$J,0),MATCH($B7&amp;$C7,'[1]Smelter Look-up'!$J:$J,0)))</f>
        <v>#N/A</v>
      </c>
      <c r="X7" s="227">
        <f t="shared" si="1"/>
        <v>0</v>
      </c>
      <c r="AB7" s="228" t="str">
        <f t="shared" si="2"/>
        <v>TinPT Timah (Persero) Tbk Mentok</v>
      </c>
    </row>
    <row r="8" spans="1:34" s="227" customFormat="1" ht="19.899999999999999" customHeight="1">
      <c r="A8" s="262" t="s">
        <v>1815</v>
      </c>
      <c r="B8" s="182" t="s">
        <v>1126</v>
      </c>
      <c r="C8" s="186" t="s">
        <v>12932</v>
      </c>
      <c r="D8" s="230"/>
      <c r="E8" s="182" t="s">
        <v>1091</v>
      </c>
      <c r="F8" s="182" t="s">
        <v>1815</v>
      </c>
      <c r="G8" s="182" t="s">
        <v>15801</v>
      </c>
      <c r="H8" s="183">
        <v>0</v>
      </c>
      <c r="I8" s="184" t="s">
        <v>1816</v>
      </c>
      <c r="J8" s="184" t="s">
        <v>3153</v>
      </c>
      <c r="K8" s="224"/>
      <c r="L8" s="224"/>
      <c r="M8" s="224"/>
      <c r="N8" s="224"/>
      <c r="O8" s="224"/>
      <c r="P8" s="185"/>
      <c r="Q8" s="225"/>
      <c r="R8" s="182" t="s">
        <v>12932</v>
      </c>
      <c r="S8" s="181" t="str">
        <f t="shared" ca="1" si="3"/>
        <v>BE</v>
      </c>
      <c r="T8" s="181" t="str">
        <f ca="1">IF(B8="","",IF(ISERROR(MATCH($J8,[1]SorP!$B$1:$B$6230,0)),"",INDIRECT("'SorP'!$A$"&amp;MATCH($J8,[1]SorP!$B$1:$B$6230,0))))</f>
        <v>BE-VAN</v>
      </c>
      <c r="U8" s="201"/>
      <c r="V8" s="226">
        <f>IF(C8="",NA(),IF(OR(C8="Smelter not listed",C8="Smelter not yet identified"),MATCH($B8&amp;$D8,'[1]Smelter Look-up'!$J:$J,0),MATCH($B8&amp;$C8,'[1]Smelter Look-up'!$J:$J,0)))</f>
        <v>462</v>
      </c>
      <c r="X8" s="227">
        <f t="shared" si="1"/>
        <v>0</v>
      </c>
      <c r="AB8" s="228" t="str">
        <f t="shared" si="2"/>
        <v>TinMetallo Belgium N.V.</v>
      </c>
    </row>
    <row r="9" spans="1:34" s="227" customFormat="1" ht="19.899999999999999" customHeight="1">
      <c r="A9" s="262" t="s">
        <v>785</v>
      </c>
      <c r="B9" s="182" t="s">
        <v>1126</v>
      </c>
      <c r="C9" s="186" t="s">
        <v>2532</v>
      </c>
      <c r="D9" s="230"/>
      <c r="E9" s="182" t="s">
        <v>1092</v>
      </c>
      <c r="F9" s="182" t="s">
        <v>785</v>
      </c>
      <c r="G9" s="182" t="s">
        <v>15801</v>
      </c>
      <c r="H9" s="183">
        <v>0</v>
      </c>
      <c r="I9" s="184" t="s">
        <v>1766</v>
      </c>
      <c r="J9" s="184" t="s">
        <v>1770</v>
      </c>
      <c r="K9" s="224"/>
      <c r="L9" s="224"/>
      <c r="M9" s="224"/>
      <c r="N9" s="224"/>
      <c r="O9" s="224"/>
      <c r="P9" s="185"/>
      <c r="Q9" s="225"/>
      <c r="R9" s="182" t="s">
        <v>2532</v>
      </c>
      <c r="S9" s="181" t="str">
        <f t="shared" ca="1" si="3"/>
        <v>BR</v>
      </c>
      <c r="T9" s="181" t="str">
        <f ca="1">IF(B9="","",IF(ISERROR(MATCH($J9,[1]SorP!$B$1:$B$6230,0)),"",INDIRECT("'SorP'!$A$"&amp;MATCH($J9,[1]SorP!$B$1:$B$6230,0))))</f>
        <v>BR-RO</v>
      </c>
      <c r="U9" s="201"/>
      <c r="V9" s="226">
        <f>IF(C9="",NA(),IF(OR(C9="Smelter not listed",C9="Smelter not yet identified"),MATCH($B9&amp;$D9,'[1]Smelter Look-up'!$J:$J,0),MATCH($B9&amp;$C9,'[1]Smelter Look-up'!$J:$J,0)))</f>
        <v>532</v>
      </c>
      <c r="X9" s="227">
        <f t="shared" si="1"/>
        <v>0</v>
      </c>
      <c r="AB9" s="228" t="str">
        <f t="shared" si="2"/>
        <v>TinWhite Solder Metalurgia e Mineracao Ltda.</v>
      </c>
    </row>
    <row r="10" spans="1:34" s="227" customFormat="1" ht="19.899999999999999" customHeight="1">
      <c r="A10" s="262" t="s">
        <v>773</v>
      </c>
      <c r="B10" s="182" t="s">
        <v>1126</v>
      </c>
      <c r="C10" s="186" t="s">
        <v>1030</v>
      </c>
      <c r="D10" s="230"/>
      <c r="E10" s="182" t="s">
        <v>876</v>
      </c>
      <c r="F10" s="182" t="s">
        <v>773</v>
      </c>
      <c r="G10" s="182" t="s">
        <v>15801</v>
      </c>
      <c r="H10" s="183">
        <v>0</v>
      </c>
      <c r="I10" s="184" t="s">
        <v>1785</v>
      </c>
      <c r="J10" s="184" t="s">
        <v>9115</v>
      </c>
      <c r="K10" s="224"/>
      <c r="L10" s="224"/>
      <c r="M10" s="224"/>
      <c r="N10" s="224"/>
      <c r="O10" s="224"/>
      <c r="P10" s="185"/>
      <c r="Q10" s="225"/>
      <c r="R10" s="182" t="s">
        <v>1030</v>
      </c>
      <c r="S10" s="181" t="str">
        <f t="shared" ca="1" si="3"/>
        <v>PE</v>
      </c>
      <c r="T10" s="181" t="str">
        <f ca="1">IF(B10="","",IF(ISERROR(MATCH($J10,[1]SorP!$B$1:$B$6230,0)),"",INDIRECT("'SorP'!$A$"&amp;MATCH($J10,[1]SorP!$B$1:$B$6230,0))))</f>
        <v>OM-MU</v>
      </c>
      <c r="U10" s="201"/>
      <c r="V10" s="226">
        <f>IF(C10="",NA(),IF(OR(C10="Smelter not listed",C10="Smelter not yet identified"),MATCH($B10&amp;$D10,'[1]Smelter Look-up'!$J:$J,0),MATCH($B10&amp;$C10,'[1]Smelter Look-up'!$J:$J,0)))</f>
        <v>468</v>
      </c>
      <c r="X10" s="227">
        <f t="shared" si="1"/>
        <v>0</v>
      </c>
      <c r="AB10" s="228" t="str">
        <f t="shared" si="2"/>
        <v>TinMinsur</v>
      </c>
    </row>
    <row r="11" spans="1:34" s="227" customFormat="1" ht="19.899999999999999" customHeight="1">
      <c r="A11" s="262" t="s">
        <v>13184</v>
      </c>
      <c r="B11" s="182" t="s">
        <v>1126</v>
      </c>
      <c r="C11" s="186" t="s">
        <v>13183</v>
      </c>
      <c r="D11" s="230"/>
      <c r="E11" s="182" t="s">
        <v>2432</v>
      </c>
      <c r="F11" s="182" t="s">
        <v>13184</v>
      </c>
      <c r="G11" s="182" t="s">
        <v>13240</v>
      </c>
      <c r="H11" s="183">
        <v>0</v>
      </c>
      <c r="I11" s="184" t="s">
        <v>13185</v>
      </c>
      <c r="J11" s="184" t="s">
        <v>1737</v>
      </c>
      <c r="K11" s="224"/>
      <c r="L11" s="224"/>
      <c r="M11" s="224"/>
      <c r="N11" s="224"/>
      <c r="O11" s="224"/>
      <c r="P11" s="185"/>
      <c r="Q11" s="225"/>
      <c r="R11" s="182" t="s">
        <v>13183</v>
      </c>
      <c r="S11" s="181" t="str">
        <f t="shared" ca="1" si="3"/>
        <v>US</v>
      </c>
      <c r="T11" s="181" t="str">
        <f ca="1">IF(B11="","",IF(ISERROR(MATCH($J11,[1]SorP!$B$1:$B$6230,0)),"",INDIRECT("'SorP'!$A$"&amp;MATCH($J11,[1]SorP!$B$1:$B$6230,0))))</f>
        <v>UM-81</v>
      </c>
      <c r="U11" s="201"/>
      <c r="V11" s="226">
        <f>IF(C11="",NA(),IF(OR(C11="Smelter not listed",C11="Smelter not yet identified"),MATCH($B11&amp;$D11,'[1]Smelter Look-up'!$J:$J,0),MATCH($B11&amp;$C11,'[1]Smelter Look-up'!$J:$J,0)))</f>
        <v>527</v>
      </c>
      <c r="X11" s="227">
        <f t="shared" si="1"/>
        <v>0</v>
      </c>
      <c r="AB11" s="228" t="str">
        <f t="shared" si="2"/>
        <v>TinTin Technology &amp; Refining</v>
      </c>
    </row>
    <row r="12" spans="1:34" s="227" customFormat="1" ht="19.899999999999999" customHeight="1">
      <c r="A12" s="262" t="s">
        <v>780</v>
      </c>
      <c r="B12" s="182" t="s">
        <v>1126</v>
      </c>
      <c r="C12" s="186" t="s">
        <v>2157</v>
      </c>
      <c r="D12" s="230"/>
      <c r="E12" s="182" t="s">
        <v>1101</v>
      </c>
      <c r="F12" s="182" t="s">
        <v>780</v>
      </c>
      <c r="G12" s="182" t="s">
        <v>13240</v>
      </c>
      <c r="H12" s="183">
        <v>0</v>
      </c>
      <c r="I12" s="184" t="s">
        <v>1767</v>
      </c>
      <c r="J12" s="184" t="s">
        <v>12852</v>
      </c>
      <c r="K12" s="224"/>
      <c r="L12" s="224"/>
      <c r="M12" s="224"/>
      <c r="N12" s="224"/>
      <c r="O12" s="224"/>
      <c r="P12" s="185"/>
      <c r="Q12" s="225"/>
      <c r="R12" s="182" t="s">
        <v>2157</v>
      </c>
      <c r="S12" s="181" t="str">
        <f t="shared" ca="1" si="3"/>
        <v>ID</v>
      </c>
      <c r="T12" s="181" t="str">
        <f ca="1">IF(B12="","",IF(ISERROR(MATCH($J12,[1]SorP!$B$1:$B$6230,0)),"",INDIRECT("'SorP'!$A$"&amp;MATCH($J12,[1]SorP!$B$1:$B$6230,0))))</f>
        <v>HT-SD</v>
      </c>
      <c r="U12" s="201"/>
      <c r="V12" s="226">
        <f>IF(C12="",NA(),IF(OR(C12="Smelter not listed",C12="Smelter not yet identified"),MATCH($B12&amp;$D12,'[1]Smelter Look-up'!$J:$J,0),MATCH($B12&amp;$C12,'[1]Smelter Look-up'!$J:$J,0)))</f>
        <v>502</v>
      </c>
      <c r="X12" s="227">
        <f t="shared" si="1"/>
        <v>0</v>
      </c>
      <c r="AB12" s="228" t="str">
        <f t="shared" si="2"/>
        <v>TinPT Refined Bangka Tin</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ref="S6:S37" ca="1" si="4">IF(B13="","",IF(ISERROR(MATCH($E13,CL,0)),"Unknown",INDIRECT("'C'!$A$"&amp;MATCH($E13,CL,0)+1)))</f>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ref="X6:X37" ca="1" si="5">IF(AND(C13="Smelter not listed",OR(LEN(D13)=0,LEN(E13)=0)),1,0)</f>
        <v>0</v>
      </c>
      <c r="AB13" s="228" t="str">
        <f t="shared" ref="AB6:AB37" si="6">B13&amp;C13</f>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4"/>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5"/>
        <v>0</v>
      </c>
      <c r="AB14" s="228" t="str">
        <f t="shared" si="6"/>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4"/>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5"/>
        <v>0</v>
      </c>
      <c r="AB15" s="228" t="str">
        <f t="shared" si="6"/>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C9D93F-5930-4F08-A4FE-F991818C4B4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BRUMALL MFG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ROD BRUMBERG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ROD.BRUMBERG@BRUMALL.COM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440-974-2622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ROD BRUMBERG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ROD.BRUMBERG@BRUMALL.COM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No</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 Brumberg</cp:lastModifiedBy>
  <cp:lastPrinted>2015-04-21T20:47:43Z</cp:lastPrinted>
  <dcterms:created xsi:type="dcterms:W3CDTF">2010-06-21T21:00:23Z</dcterms:created>
  <dcterms:modified xsi:type="dcterms:W3CDTF">2024-03-25T13:32:02Z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